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11055"/>
  </bookViews>
  <sheets>
    <sheet name="TER - edytowalny" sheetId="18" r:id="rId1"/>
  </sheets>
  <definedNames>
    <definedName name="__xlnm.Print_Titles" localSheetId="0">#REF!</definedName>
    <definedName name="__xlnm.Print_Titles">#REF!</definedName>
    <definedName name="a" localSheetId="0">#REF!</definedName>
    <definedName name="a">#REF!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3" localSheetId="0">#REF!</definedName>
    <definedName name="Excel_BuiltIn_Print_Area_1_1_3">#REF!</definedName>
    <definedName name="Excel_BuiltIn_Print_Area_1_1_6" localSheetId="0">#REF!</definedName>
    <definedName name="Excel_BuiltIn_Print_Area_1_1_6">#REF!</definedName>
    <definedName name="Excel_BuiltIn_Print_Area_10_1" localSheetId="0">#REF!</definedName>
    <definedName name="Excel_BuiltIn_Print_Area_10_1">#REF!</definedName>
    <definedName name="Excel_BuiltIn_Print_Area_10_1_1" localSheetId="0">#REF!</definedName>
    <definedName name="Excel_BuiltIn_Print_Area_10_1_1">#REF!</definedName>
    <definedName name="Excel_BuiltIn_Print_Area_10_1_1_1" localSheetId="0">#REF!</definedName>
    <definedName name="Excel_BuiltIn_Print_Area_10_1_1_1">#REF!</definedName>
    <definedName name="Excel_BuiltIn_Print_Area_10_1_1_1_1" localSheetId="0">#REF!</definedName>
    <definedName name="Excel_BuiltIn_Print_Area_10_1_1_1_1">#REF!</definedName>
    <definedName name="Excel_BuiltIn_Print_Area_10_1_1_1_1_1" localSheetId="0">#REF!</definedName>
    <definedName name="Excel_BuiltIn_Print_Area_10_1_1_1_1_1">#REF!</definedName>
    <definedName name="Excel_BuiltIn_Print_Area_10_1_1_1_1_1_1" localSheetId="0">#REF!</definedName>
    <definedName name="Excel_BuiltIn_Print_Area_10_1_1_1_1_1_1">#REF!</definedName>
    <definedName name="Excel_BuiltIn_Print_Area_10_1_1_1_1_1_1_1" localSheetId="0">#REF!</definedName>
    <definedName name="Excel_BuiltIn_Print_Area_10_1_1_1_1_1_1_1">#REF!</definedName>
    <definedName name="Excel_BuiltIn_Print_Area_10_1_1_1_1_1_1_1_1" localSheetId="0">#REF!</definedName>
    <definedName name="Excel_BuiltIn_Print_Area_10_1_1_1_1_1_1_1_1">#REF!</definedName>
    <definedName name="Excel_BuiltIn_Print_Area_11_1" localSheetId="0">#REF!</definedName>
    <definedName name="Excel_BuiltIn_Print_Area_11_1">#REF!</definedName>
    <definedName name="Excel_BuiltIn_Print_Area_11_1_1" localSheetId="0">#REF!</definedName>
    <definedName name="Excel_BuiltIn_Print_Area_11_1_1">#REF!</definedName>
    <definedName name="Excel_BuiltIn_Print_Area_12" localSheetId="0">#REF!</definedName>
    <definedName name="Excel_BuiltIn_Print_Area_12">#REF!</definedName>
    <definedName name="Excel_BuiltIn_Print_Area_2_1" localSheetId="0">#REF!</definedName>
    <definedName name="Excel_BuiltIn_Print_Area_2_1">#REF!</definedName>
    <definedName name="Excel_BuiltIn_Print_Area_2_1_1" localSheetId="0">#REF!</definedName>
    <definedName name="Excel_BuiltIn_Print_Area_2_1_1">#REF!</definedName>
    <definedName name="Excel_BuiltIn_Print_Area_2_1_1_1" localSheetId="0">#REF!</definedName>
    <definedName name="Excel_BuiltIn_Print_Area_2_1_1_1">#REF!</definedName>
    <definedName name="Excel_BuiltIn_Print_Area_2_1_1_1_1" localSheetId="0">#REF!</definedName>
    <definedName name="Excel_BuiltIn_Print_Area_2_1_1_1_1">#REF!</definedName>
    <definedName name="Excel_BuiltIn_Print_Area_3_1_1" localSheetId="0">#REF!</definedName>
    <definedName name="Excel_BuiltIn_Print_Area_3_1_1">#REF!</definedName>
    <definedName name="Excel_BuiltIn_Print_Area_3_1_1_1" localSheetId="0">#REF!</definedName>
    <definedName name="Excel_BuiltIn_Print_Area_3_1_1_1">#REF!</definedName>
    <definedName name="Excel_BuiltIn_Print_Area_5_1" localSheetId="0">#REF!</definedName>
    <definedName name="Excel_BuiltIn_Print_Area_5_1">#REF!</definedName>
    <definedName name="Excel_BuiltIn_Print_Area_5_1_1" localSheetId="0">#REF!</definedName>
    <definedName name="Excel_BuiltIn_Print_Area_5_1_1">#REF!</definedName>
    <definedName name="Excel_BuiltIn_Print_Area_5_1_1_1" localSheetId="0">#REF!</definedName>
    <definedName name="Excel_BuiltIn_Print_Area_5_1_1_1">#REF!</definedName>
    <definedName name="Excel_BuiltIn_Print_Area_6_1" localSheetId="0">#REF!</definedName>
    <definedName name="Excel_BuiltIn_Print_Area_6_1">#REF!</definedName>
    <definedName name="Excel_BuiltIn_Print_Area_6_1_1" localSheetId="0">#REF!</definedName>
    <definedName name="Excel_BuiltIn_Print_Area_6_1_1">#REF!</definedName>
    <definedName name="Excel_BuiltIn_Print_Area_6_1_1_1_1" localSheetId="0">#REF!</definedName>
    <definedName name="Excel_BuiltIn_Print_Area_6_1_1_1_1">#REF!</definedName>
    <definedName name="Excel_BuiltIn_Print_Area_6_1_1_1_1_1" localSheetId="0">#REF!</definedName>
    <definedName name="Excel_BuiltIn_Print_Area_6_1_1_1_1_1">#REF!</definedName>
    <definedName name="Excel_BuiltIn_Print_Area_7_1" localSheetId="0">#REF!</definedName>
    <definedName name="Excel_BuiltIn_Print_Area_7_1">#REF!</definedName>
    <definedName name="Excel_BuiltIn_Print_Area_8_1_1_1" localSheetId="0">#REF!</definedName>
    <definedName name="Excel_BuiltIn_Print_Area_8_1_1_1">#REF!</definedName>
    <definedName name="Excel_BuiltIn_Print_Area_9_1" localSheetId="0">#REF!</definedName>
    <definedName name="Excel_BuiltIn_Print_Area_9_1">#REF!</definedName>
    <definedName name="Excel_BuiltIn_Print_Area_9_1_1" localSheetId="0">#REF!</definedName>
    <definedName name="Excel_BuiltIn_Print_Area_9_1_1">#REF!</definedName>
    <definedName name="Excel_BuiltIn_Print_Area_9_1_1_1" localSheetId="0">#REF!</definedName>
    <definedName name="Excel_BuiltIn_Print_Area_9_1_1_1">#REF!</definedName>
    <definedName name="Excel_BuiltIn_Print_Area_9_1_1_1_1" localSheetId="0">#REF!</definedName>
    <definedName name="Excel_BuiltIn_Print_Area_9_1_1_1_1">#REF!</definedName>
    <definedName name="Excel_BuiltIn_Print_Area_9_1_1_1_1_1" localSheetId="0">#REF!</definedName>
    <definedName name="Excel_BuiltIn_Print_Area_9_1_1_1_1_1">#REF!</definedName>
    <definedName name="Excel_BuiltIn_Print_Titles_1_1" localSheetId="0">#REF!</definedName>
    <definedName name="Excel_BuiltIn_Print_Titles_1_1">#REF!</definedName>
    <definedName name="Excel_BuiltIn_Print_Titles_1_1_1" localSheetId="0">#REF!</definedName>
    <definedName name="Excel_BuiltIn_Print_Titles_1_1_1">#REF!</definedName>
    <definedName name="Excel_BuiltIn_Print_Titles_1_1_1_8" localSheetId="0">#REF!</definedName>
    <definedName name="Excel_BuiltIn_Print_Titles_1_1_1_8">#REF!</definedName>
    <definedName name="Excel_BuiltIn_Print_Titles_1_1_3" localSheetId="0">#REF!</definedName>
    <definedName name="Excel_BuiltIn_Print_Titles_1_1_3">#REF!</definedName>
    <definedName name="Excel_BuiltIn_Print_Titles_1_1_5" localSheetId="0">#REF!</definedName>
    <definedName name="Excel_BuiltIn_Print_Titles_1_1_5">#REF!</definedName>
    <definedName name="Excel_BuiltIn_Print_Titles_1_1_6" localSheetId="0">#REF!</definedName>
    <definedName name="Excel_BuiltIn_Print_Titles_1_1_6">#REF!</definedName>
    <definedName name="Excel_BuiltIn_Print_Titles_1_1_8" localSheetId="0">#REF!</definedName>
    <definedName name="Excel_BuiltIn_Print_Titles_1_1_8">#REF!</definedName>
    <definedName name="Excel_BuiltIn_Print_Titles_11_1" localSheetId="0">#REF!</definedName>
    <definedName name="Excel_BuiltIn_Print_Titles_11_1">#REF!</definedName>
    <definedName name="Excel_BuiltIn_Print_Titles_2_1" localSheetId="0">#REF!</definedName>
    <definedName name="Excel_BuiltIn_Print_Titles_2_1">#REF!</definedName>
    <definedName name="Excel_BuiltIn_Print_Titles_2_1_1" localSheetId="0">#REF!</definedName>
    <definedName name="Excel_BuiltIn_Print_Titles_2_1_1">#REF!</definedName>
    <definedName name="Excel_BuiltIn_Print_Titles_3_1" localSheetId="0">#REF!</definedName>
    <definedName name="Excel_BuiltIn_Print_Titles_3_1">#REF!</definedName>
    <definedName name="Excel_BuiltIn_Print_Titles_3_1_1" localSheetId="0">#REF!</definedName>
    <definedName name="Excel_BuiltIn_Print_Titles_3_1_1">#REF!</definedName>
    <definedName name="Excel_BuiltIn_Print_Titles_5_1" localSheetId="0">#REF!</definedName>
    <definedName name="Excel_BuiltIn_Print_Titles_5_1">#REF!</definedName>
    <definedName name="Excel_BuiltIn_Print_Titles_5_1_1" localSheetId="0">#REF!</definedName>
    <definedName name="Excel_BuiltIn_Print_Titles_5_1_1">#REF!</definedName>
    <definedName name="Excel_BuiltIn_Print_Titles_5_1_1_1" localSheetId="0">#REF!</definedName>
    <definedName name="Excel_BuiltIn_Print_Titles_5_1_1_1">#REF!</definedName>
    <definedName name="Excel_BuiltIn_Print_Titles_6" localSheetId="0">#REF!</definedName>
    <definedName name="Excel_BuiltIn_Print_Titles_6">#REF!</definedName>
    <definedName name="Excel_BuiltIn_Print_Titles_6_1" localSheetId="0">#REF!</definedName>
    <definedName name="Excel_BuiltIn_Print_Titles_6_1">#REF!</definedName>
    <definedName name="Excel_BuiltIn_Print_Titles_6_1_1" localSheetId="0">#REF!</definedName>
    <definedName name="Excel_BuiltIn_Print_Titles_6_1_1">#REF!</definedName>
    <definedName name="_xlnm.Print_Area" localSheetId="0">'TER - edytowalny'!$A$1:$I$221</definedName>
    <definedName name="_xlnm.Print_Titles" localSheetId="0">'TER - edytowalny'!$4:$5</definedName>
    <definedName name="vv" localSheetId="0">#REF!</definedName>
    <definedName name="vv">#REF!</definedName>
    <definedName name="xxxxxxxxxxxxxxxxxxxxxxx" localSheetId="0">#REF!</definedName>
    <definedName name="xxxxxxxxxxxxxxxxxxxxxxx">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9" i="18"/>
  <c r="I9"/>
  <c r="A10"/>
  <c r="I58"/>
  <c r="I181"/>
  <c r="I180"/>
  <c r="I112"/>
  <c r="I182" l="1"/>
  <c r="I177"/>
  <c r="I178" s="1"/>
  <c r="I132" l="1"/>
  <c r="I7"/>
  <c r="I96"/>
  <c r="I121"/>
  <c r="I120"/>
  <c r="I119"/>
  <c r="I118"/>
  <c r="I117"/>
  <c r="I116"/>
  <c r="I101"/>
  <c r="I102"/>
  <c r="I103"/>
  <c r="I104"/>
  <c r="I105"/>
  <c r="I115" l="1"/>
  <c r="I122"/>
  <c r="I127" s="1"/>
  <c r="I218" s="1"/>
  <c r="G148"/>
  <c r="G134" s="1"/>
  <c r="I47"/>
  <c r="I48"/>
  <c r="I49"/>
  <c r="I161"/>
  <c r="I54"/>
  <c r="G50"/>
  <c r="A12" l="1"/>
  <c r="A13" s="1"/>
  <c r="A14" s="1"/>
  <c r="A15" s="1"/>
  <c r="A17" s="1"/>
  <c r="A18" s="1"/>
  <c r="A19" s="1"/>
  <c r="A20" s="1"/>
  <c r="A21" s="1"/>
  <c r="A22" s="1"/>
  <c r="A23" s="1"/>
  <c r="A24" s="1"/>
  <c r="A25" s="1"/>
  <c r="A26" l="1"/>
  <c r="A27" s="1"/>
  <c r="A30" s="1"/>
  <c r="A31" s="1"/>
  <c r="A34" s="1"/>
  <c r="A35" s="1"/>
  <c r="A36" s="1"/>
  <c r="A37" s="1"/>
  <c r="A38" s="1"/>
  <c r="A39" s="1"/>
  <c r="A40" s="1"/>
  <c r="A43" s="1"/>
  <c r="A44" s="1"/>
  <c r="A45" s="1"/>
  <c r="A46" s="1"/>
  <c r="I187"/>
  <c r="I186"/>
  <c r="I195"/>
  <c r="I194"/>
  <c r="I193"/>
  <c r="I192"/>
  <c r="I191"/>
  <c r="I190"/>
  <c r="I189"/>
  <c r="I188"/>
  <c r="I203"/>
  <c r="I202"/>
  <c r="I201"/>
  <c r="I200"/>
  <c r="I199"/>
  <c r="I207"/>
  <c r="I206"/>
  <c r="I205"/>
  <c r="I204"/>
  <c r="I174"/>
  <c r="I175" s="1"/>
  <c r="I171"/>
  <c r="I170"/>
  <c r="I169"/>
  <c r="I168"/>
  <c r="I167"/>
  <c r="I164"/>
  <c r="I163"/>
  <c r="I162"/>
  <c r="I160"/>
  <c r="I157"/>
  <c r="I156"/>
  <c r="I155"/>
  <c r="I152"/>
  <c r="I151"/>
  <c r="I150"/>
  <c r="I149"/>
  <c r="I148"/>
  <c r="I145"/>
  <c r="I144"/>
  <c r="I141"/>
  <c r="I139"/>
  <c r="I138"/>
  <c r="I137"/>
  <c r="I136"/>
  <c r="I134"/>
  <c r="I111"/>
  <c r="I110"/>
  <c r="I109"/>
  <c r="I108"/>
  <c r="I107"/>
  <c r="I106"/>
  <c r="I97"/>
  <c r="I95"/>
  <c r="I94"/>
  <c r="I93"/>
  <c r="I92"/>
  <c r="I91"/>
  <c r="I90"/>
  <c r="I88"/>
  <c r="I87"/>
  <c r="I86"/>
  <c r="G81"/>
  <c r="I81" s="1"/>
  <c r="I82" s="1"/>
  <c r="G78"/>
  <c r="I78" s="1"/>
  <c r="G77"/>
  <c r="I77" s="1"/>
  <c r="I74"/>
  <c r="I73"/>
  <c r="I70"/>
  <c r="G69"/>
  <c r="I69" s="1"/>
  <c r="G68"/>
  <c r="I68" s="1"/>
  <c r="I67"/>
  <c r="I66"/>
  <c r="I65"/>
  <c r="I64"/>
  <c r="I61"/>
  <c r="I60"/>
  <c r="I59"/>
  <c r="G57"/>
  <c r="I57" s="1"/>
  <c r="I56"/>
  <c r="G55"/>
  <c r="I55" s="1"/>
  <c r="G53"/>
  <c r="I53" s="1"/>
  <c r="I50"/>
  <c r="G46"/>
  <c r="I45"/>
  <c r="I44"/>
  <c r="I35"/>
  <c r="I31"/>
  <c r="I30"/>
  <c r="I27"/>
  <c r="I26"/>
  <c r="I25"/>
  <c r="I24"/>
  <c r="I23"/>
  <c r="I22"/>
  <c r="I21"/>
  <c r="I20"/>
  <c r="I19"/>
  <c r="I18"/>
  <c r="I17"/>
  <c r="I15"/>
  <c r="I14"/>
  <c r="I13"/>
  <c r="I12"/>
  <c r="I10"/>
  <c r="I113" l="1"/>
  <c r="I126" s="1"/>
  <c r="I142"/>
  <c r="I165"/>
  <c r="I172"/>
  <c r="I28"/>
  <c r="I46"/>
  <c r="A47"/>
  <c r="A48" s="1"/>
  <c r="A49" s="1"/>
  <c r="A50" s="1"/>
  <c r="A53" s="1"/>
  <c r="I158"/>
  <c r="I153"/>
  <c r="I208"/>
  <c r="I212" s="1"/>
  <c r="I146"/>
  <c r="I196"/>
  <c r="I211" s="1"/>
  <c r="I98"/>
  <c r="I125" s="1"/>
  <c r="G43"/>
  <c r="I43" s="1"/>
  <c r="I75"/>
  <c r="I32"/>
  <c r="I40"/>
  <c r="G38"/>
  <c r="I71"/>
  <c r="I79"/>
  <c r="I62"/>
  <c r="I183" l="1"/>
  <c r="I210" s="1"/>
  <c r="I213" s="1"/>
  <c r="I51"/>
  <c r="I216"/>
  <c r="G36"/>
  <c r="I36" s="1"/>
  <c r="A54"/>
  <c r="A55" s="1"/>
  <c r="A56" s="1"/>
  <c r="A57" s="1"/>
  <c r="I38"/>
  <c r="I217"/>
  <c r="A58" l="1"/>
  <c r="A59" s="1"/>
  <c r="A60" s="1"/>
  <c r="A61" s="1"/>
  <c r="A64" s="1"/>
  <c r="A65" s="1"/>
  <c r="A66" s="1"/>
  <c r="A67" s="1"/>
  <c r="A68" s="1"/>
  <c r="A69" s="1"/>
  <c r="A70" s="1"/>
  <c r="A73" s="1"/>
  <c r="A74" s="1"/>
  <c r="A77" s="1"/>
  <c r="A78" s="1"/>
  <c r="A81" s="1"/>
  <c r="A88" s="1"/>
  <c r="A91" s="1"/>
  <c r="A92" s="1"/>
  <c r="A93" s="1"/>
  <c r="A94" s="1"/>
  <c r="A95" s="1"/>
  <c r="G37"/>
  <c r="I37" s="1"/>
  <c r="G39"/>
  <c r="G34" s="1"/>
  <c r="A96" l="1"/>
  <c r="A97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6" s="1"/>
  <c r="A117" s="1"/>
  <c r="A118" s="1"/>
  <c r="A119" s="1"/>
  <c r="A120" s="1"/>
  <c r="A121" s="1"/>
  <c r="A132" s="1"/>
  <c r="A134" s="1"/>
  <c r="A136" s="1"/>
  <c r="A137" s="1"/>
  <c r="A138" s="1"/>
  <c r="A139" s="1"/>
  <c r="A141" s="1"/>
  <c r="A144" s="1"/>
  <c r="A145" s="1"/>
  <c r="A148" s="1"/>
  <c r="A149" s="1"/>
  <c r="A150" s="1"/>
  <c r="A151" s="1"/>
  <c r="A152" s="1"/>
  <c r="A155" s="1"/>
  <c r="A156" s="1"/>
  <c r="A157" s="1"/>
  <c r="A160" s="1"/>
  <c r="I39"/>
  <c r="I34"/>
  <c r="A161" l="1"/>
  <c r="I41"/>
  <c r="I83" s="1"/>
  <c r="I124" s="1"/>
  <c r="A162" l="1"/>
  <c r="A163" s="1"/>
  <c r="A164" s="1"/>
  <c r="A167" s="1"/>
  <c r="A168" s="1"/>
  <c r="A169" s="1"/>
  <c r="A170" s="1"/>
  <c r="A171" s="1"/>
  <c r="A174" s="1"/>
  <c r="I215"/>
  <c r="I128"/>
  <c r="A177" l="1"/>
  <c r="A180" s="1"/>
  <c r="A181" s="1"/>
  <c r="A186" s="1"/>
  <c r="A187" s="1"/>
  <c r="A188" s="1"/>
  <c r="A189" s="1"/>
  <c r="A190" s="1"/>
  <c r="A191" s="1"/>
  <c r="A192" s="1"/>
  <c r="A193" s="1"/>
  <c r="A194" s="1"/>
  <c r="A195" s="1"/>
  <c r="A199" s="1"/>
  <c r="A200" s="1"/>
  <c r="A201" s="1"/>
  <c r="A202" s="1"/>
  <c r="A203" s="1"/>
  <c r="A204" s="1"/>
  <c r="A205" s="1"/>
  <c r="A206" s="1"/>
  <c r="A207" s="1"/>
  <c r="I219"/>
  <c r="I220" s="1"/>
  <c r="I221" s="1"/>
</calcChain>
</file>

<file path=xl/sharedStrings.xml><?xml version="1.0" encoding="utf-8"?>
<sst xmlns="http://schemas.openxmlformats.org/spreadsheetml/2006/main" count="602" uniqueCount="319">
  <si>
    <t>Nr</t>
  </si>
  <si>
    <t>Nr ST</t>
  </si>
  <si>
    <t>Opis robót</t>
  </si>
  <si>
    <t>Jm</t>
  </si>
  <si>
    <t>Ilość</t>
  </si>
  <si>
    <t>Cena</t>
  </si>
  <si>
    <t>Wartość</t>
  </si>
  <si>
    <t>D-01.00.00</t>
  </si>
  <si>
    <t>ROBOTY PRZYGOTOWAWCZE</t>
  </si>
  <si>
    <t>D-01.02.02</t>
  </si>
  <si>
    <t>D-01.02.04</t>
  </si>
  <si>
    <t>ROBOTY ROZBIÓRKOWE</t>
  </si>
  <si>
    <t>D.01.02.01</t>
  </si>
  <si>
    <t>USUNIĘCIE DRZEW I KRZEWÓW</t>
  </si>
  <si>
    <t>szt</t>
  </si>
  <si>
    <t>D-02.00.00</t>
  </si>
  <si>
    <t>ROBOTY ZIEMNE</t>
  </si>
  <si>
    <t>D-02.01.01</t>
  </si>
  <si>
    <t>D-02.03.01</t>
  </si>
  <si>
    <t>D-04.00.00</t>
  </si>
  <si>
    <t>PODBUDOWY</t>
  </si>
  <si>
    <t>D-04.01.01</t>
  </si>
  <si>
    <t>D-04.04.02</t>
  </si>
  <si>
    <t>Mechaniczne oczyszczenie nawierzchni nieulepszonej</t>
  </si>
  <si>
    <t>D-04.05.01</t>
  </si>
  <si>
    <t>D-04.07.01a</t>
  </si>
  <si>
    <t>D-05.00.00</t>
  </si>
  <si>
    <t>ROBOTY NAWIERZCHNIOWE</t>
  </si>
  <si>
    <t>D-05.03.01</t>
  </si>
  <si>
    <t>D-05.03.05a</t>
  </si>
  <si>
    <t>D-05.03.23</t>
  </si>
  <si>
    <t>D-07.00.00</t>
  </si>
  <si>
    <t>URZĄDZENIA BEZPIECZEŃSTWA RUCHU</t>
  </si>
  <si>
    <t>D-07.01.01</t>
  </si>
  <si>
    <t>D-07.02.01</t>
  </si>
  <si>
    <t>D-08.00.00</t>
  </si>
  <si>
    <t>ELEMENTY ULIC</t>
  </si>
  <si>
    <t>D-08.01.02</t>
  </si>
  <si>
    <t>m</t>
  </si>
  <si>
    <t>D-08.03.01</t>
  </si>
  <si>
    <t>D-06.00.00</t>
  </si>
  <si>
    <t>ROBOTY WYKOŃCZENIOWE</t>
  </si>
  <si>
    <t>D-06.01.01</t>
  </si>
  <si>
    <t>D-09.00.00</t>
  </si>
  <si>
    <t>ZIELEŃ DROGOWA</t>
  </si>
  <si>
    <t>D-09.01.01</t>
  </si>
  <si>
    <t>Sadzenie drzew i krzewów starszych liściastych i iglastych w gruncie kategorii III z bryłą korzeniową o średnicy 1,2m z zaprawą dołów</t>
  </si>
  <si>
    <t>Sadzenie drzew i krzewów liściastych form naturalnych na terenie płaskim w gruncie kategorii III w dołach o średnicy i głębokości 0,3m z całkowitą zaprawą dołów</t>
  </si>
  <si>
    <t>Kod CPV</t>
  </si>
  <si>
    <t>45233225-2</t>
  </si>
  <si>
    <t>45100000-8</t>
  </si>
  <si>
    <t>45233290-8</t>
  </si>
  <si>
    <t>45233120-6</t>
  </si>
  <si>
    <t>45111200-0</t>
  </si>
  <si>
    <t>45111100-9</t>
  </si>
  <si>
    <t>szt.</t>
  </si>
  <si>
    <t>Mechaniczne wykonanie wykopów w gruncie kat III-IV z wywozem urobku zgodnie z SIWZ</t>
  </si>
  <si>
    <t xml:space="preserve">Humusowanie z obsianiem miesznką traw skarp i terenów płaskich warstwą humusu grubości 10cm </t>
  </si>
  <si>
    <t>Plantowanie, obrobienie na czysto skarp i i terenów płaskich</t>
  </si>
  <si>
    <t>Regulacja pionowa studzienek urządzeń podziemnych</t>
  </si>
  <si>
    <t>Przestawienie znaków wraz ze słupkami i wykonaniem nowego fundamentu z betonu C16/20</t>
  </si>
  <si>
    <t>Chodniki z płyt betonowych 50x50cm grubości 7cm na podsypce cementowo-piaskowej 1:4 grub. 5cm</t>
  </si>
  <si>
    <t>Warstwa wzmacniająca z kruszywa stab. cementem Rm=2,5MPa o grubości warstwy po zagęszczeniu 15cm</t>
  </si>
  <si>
    <t>Warstwa wzmacniająca z kruszywa stab. cementem Rm=2,5MPa o grubości warstwy po zagęszczeniu 10cm</t>
  </si>
  <si>
    <t>Płytki wskaźnikowe 30x30x8cm na podsypce cementowo-piaskowej 1:4 grub. 5cm w rejonie przejść przez jezdnię</t>
  </si>
  <si>
    <t>Wykonanie nasypów z piasku wraz z zakupem 
i dowozem w miejsce wbudowania</t>
  </si>
  <si>
    <t>D-08.01.03</t>
  </si>
  <si>
    <t>D-08.02.01</t>
  </si>
  <si>
    <t>D-08.02.01a</t>
  </si>
  <si>
    <t>OŚWIETLENIE ULICZNE</t>
  </si>
  <si>
    <t>kpl.</t>
  </si>
  <si>
    <t>ST-1 EL</t>
  </si>
  <si>
    <t>45316110-9</t>
  </si>
  <si>
    <t>Ścinanie piłą mechaniczną drzew o średnicy 26-35cm</t>
  </si>
  <si>
    <t>Ścinanie piłą mechaniczną drzew o średnicy 36-45cm</t>
  </si>
  <si>
    <t>Ścinanie piłą mechaniczną drzew o średnicy 46-55cm</t>
  </si>
  <si>
    <t>Ścinanie piłą mechaniczną drzew o średnicy 56-65cm</t>
  </si>
  <si>
    <t>Ścinanie piłą mechaniczną drzew o średnicy 66-75cm</t>
  </si>
  <si>
    <t xml:space="preserve">Mechaniczne karczowanie pni o średnicy 26-35cm </t>
  </si>
  <si>
    <t xml:space="preserve">Mechaniczne karczowanie pni o średnicy 35-45cm </t>
  </si>
  <si>
    <t xml:space="preserve">Mechaniczne karczowanie pni o średnicy 46-55cm </t>
  </si>
  <si>
    <t xml:space="preserve">Mechaniczne karczowanie pni o średnicy 56-65cm </t>
  </si>
  <si>
    <t xml:space="preserve">Mechaniczne karczowanie pni o średnicy 66-75cm </t>
  </si>
  <si>
    <t>Uziomy pionowe ze stali profilowanej miedziowane o długości 3 m</t>
  </si>
  <si>
    <t>Badania i pomiary (badanie linii kablowych, pomiary instalacji uziemiającej i skuteczności zerowania, pomiary natężenia oświetlenia)</t>
  </si>
  <si>
    <t>D-10.00.00</t>
  </si>
  <si>
    <t>D-10.01.01</t>
  </si>
  <si>
    <t>Usunięcie warstwy ziemi urodzajnej na głębokość zalegania z odwozem</t>
  </si>
  <si>
    <t>Razem ściana oporowa:</t>
  </si>
  <si>
    <t>Razem zieleń drogowa:</t>
  </si>
  <si>
    <t xml:space="preserve">Razem roboty wykończeniowe: </t>
  </si>
  <si>
    <t xml:space="preserve">Razem elementy ulic: </t>
  </si>
  <si>
    <t xml:space="preserve">Razem urządzenia bezpieczeństwa ruchu: </t>
  </si>
  <si>
    <t xml:space="preserve">Razem roboty nawierzchniowe: </t>
  </si>
  <si>
    <t xml:space="preserve">Razem podbudowy: </t>
  </si>
  <si>
    <t xml:space="preserve">Razem roboty ziemne: </t>
  </si>
  <si>
    <t>ST - S.02.</t>
  </si>
  <si>
    <t>Studnie  rewizyjne  betonowe DN 1200mm  z betonu  min. B-45, mrozoodpornego F-50, o nasiąkliwości max. 4%,  z włazami pływającymi o śr. 680 mm wg PN-EN 124:2000 – D400 z wypełnieniem betonowym i wkładką wygłuszającą. Kręgi łączone na uszczelki gumowe.</t>
  </si>
  <si>
    <t>Studnie  rewizyjne  betonowe DN 1200mm  z betonu  min. B-45, mrozoodpornego F-50, o nasiąkliwości max. 4%,  z włazami z żeliwa szarego płytkowego o śr. 680 mm wg PN-EN 124:2000 – D400 z wypełnieniem betonowym i wkładką wygłuszającą. Kręgi łączone na uszczelki gumowe.</t>
  </si>
  <si>
    <t xml:space="preserve">Studnie  rewizyjne  betonowe DN 1500mm  z betonu  min. B-45, mrozoodpornego F-50, o nasiąkliwości max. 4%,  z włazami z żeliwa szarego płytkowego o śr. 680 mm wg PN-EN 124:2000 – D400 z wypełnieniem betonowym i wkładką wygłuszającą. Kręgi łączone na uszczelki gumowe. </t>
  </si>
  <si>
    <t>Studnie  rewizyjne  betonowe DN 1000mm  z betonu  min. B-45, mrozoodpornego F-50, o nasiąkliwości max. 4%,  z włazami z żeliwa szarego płytkowego o śr. 680 mm wg PN-EN 124:2000 – D400 z wypełnieniem betonowym i wkładką wygłuszającą. Kręgi łączone na uszczelki gumowe.</t>
  </si>
  <si>
    <t>Wpust deszczowy uliczny o śr. 0,5 m z betonu kl. min B-45, mrozoodporny F-50, o nasiąkliwości  max. 4 % z syfonem i osadnikiem o gł. min 50 cm, zwieńczenie wpustu klasy D400 z żeliwa szarego, płytkowego zgodnie z PN-EN 124, na zawiasach.</t>
  </si>
  <si>
    <t>Ogółem wartość robót sanitarnych - kanalizacja deszczowa netto:</t>
  </si>
  <si>
    <r>
      <t>Kanalizacja deszczowa</t>
    </r>
    <r>
      <rPr>
        <b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 z rur PP o śr. 400 mm,  o połączeniach kielichowych – montaż rur (sztywność obwodowa min. 16 kN/m2) i kształtek wraz z  robotami pomiarowymi, ziemnymi z wywozem i utylizacją gruntu, umocnieniem i odwodnieniem wykopów, podsypką i obsypką piaskową, wymianą gruntu na piasek, zagęszczaniem piasku zasypowego oraz  próbą szczelności. </t>
    </r>
  </si>
  <si>
    <r>
      <t>Kanalizacja deszczowa</t>
    </r>
    <r>
      <rPr>
        <b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 z rur PVC o śr. 315 mm,  o połączeniach kielichowych z uszczelką gumową (EPDM,TPE), litych (o jednowarstwowej strukturze ścianki), o powierzchni zewnętrznej gładkiej, o sztywności obwodowej nominalnej min. 8 kN/m</t>
    </r>
    <r>
      <rPr>
        <vertAlign val="superscript"/>
        <sz val="9"/>
        <rFont val="Calibri"/>
        <family val="2"/>
        <charset val="238"/>
        <scheme val="minor"/>
      </rPr>
      <t>2</t>
    </r>
    <r>
      <rPr>
        <sz val="9"/>
        <rFont val="Calibri"/>
        <family val="2"/>
        <charset val="238"/>
        <scheme val="minor"/>
      </rPr>
      <t>, szereg ciężki SDR 34, system kształtek o sztywności min. 4 kN/m</t>
    </r>
    <r>
      <rPr>
        <vertAlign val="superscript"/>
        <sz val="9"/>
        <rFont val="Calibri"/>
        <family val="2"/>
        <charset val="238"/>
        <scheme val="minor"/>
      </rPr>
      <t>2</t>
    </r>
    <r>
      <rPr>
        <sz val="9"/>
        <rFont val="Calibri"/>
        <family val="2"/>
        <charset val="238"/>
        <scheme val="minor"/>
      </rPr>
      <t xml:space="preserve"> – montaż rur i kształtek wraz z  robotami pomiarowymi, ziemnymi z wywozem i utylizacją gruntu, umocnieniem i odwodnieniem wykopów, podsypką i obsypką piaskową, wymianą gruntu na piasek, zagęszczaniem piasku zasypowego oraz  próbą szczelności. </t>
    </r>
  </si>
  <si>
    <r>
      <t>Kanalizacja deszczowa</t>
    </r>
    <r>
      <rPr>
        <b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 z rur PVC o śr. 200 mm,  o połączeniach kielichowych z uszczelką gumową (EPDM,TPE), litych (o jednowarstwowej strukturze ścianki), o powierzchni zewnętrznej gładkiej, o sztywności obwodowej nominalnej min. 8 kN/m</t>
    </r>
    <r>
      <rPr>
        <vertAlign val="superscript"/>
        <sz val="9"/>
        <rFont val="Calibri"/>
        <family val="2"/>
        <charset val="238"/>
        <scheme val="minor"/>
      </rPr>
      <t>2</t>
    </r>
    <r>
      <rPr>
        <sz val="9"/>
        <rFont val="Calibri"/>
        <family val="2"/>
        <charset val="238"/>
        <scheme val="minor"/>
      </rPr>
      <t>, szereg ciężki SDR 34, system kształtek o sztywności min. 4 kN/m</t>
    </r>
    <r>
      <rPr>
        <vertAlign val="superscript"/>
        <sz val="9"/>
        <rFont val="Calibri"/>
        <family val="2"/>
        <charset val="238"/>
        <scheme val="minor"/>
      </rPr>
      <t>2</t>
    </r>
    <r>
      <rPr>
        <sz val="9"/>
        <rFont val="Calibri"/>
        <family val="2"/>
        <charset val="238"/>
        <scheme val="minor"/>
      </rPr>
      <t xml:space="preserve"> – montaż rur i kształtek wraz z  robotami pomiarowymi, ziemnymi z wywozem i utylizacją gruntu, umocnieniem wykopów, podsypką i obsypką piaskową, wymianą gruntu na piasek, zagęszczaniem piasku zasypowego oraz  próbą szczelności. </t>
    </r>
  </si>
  <si>
    <t>I. Przebudowa ulicy Kułakowskiego w Szczecinie.</t>
  </si>
  <si>
    <t>Razem branża sanitarna - kanalizacja deszczowa:</t>
  </si>
  <si>
    <t>Razem branża elektroenergetyczna:</t>
  </si>
  <si>
    <t>KANALIZACJA DESZCZOWA</t>
  </si>
  <si>
    <t>PRZEBUDOWA ULICY KUŁAKOWSKIEGO - PODSUMOWANIE</t>
  </si>
  <si>
    <t xml:space="preserve">Razem przebudowa ulicy Kułakowskiego netto: </t>
  </si>
  <si>
    <t>D-01.01.02</t>
  </si>
  <si>
    <t>Ręczna rozbiórka murów</t>
  </si>
  <si>
    <t>Rozbiórka obrzeży na podsypce piaskowej</t>
  </si>
  <si>
    <t>Rozbiórka schodów terenowych</t>
  </si>
  <si>
    <t>Wywóz gruzu poza teren budowy wraz z wywozem gruntu, humusu i drzewa</t>
  </si>
  <si>
    <t>77211400-6</t>
  </si>
  <si>
    <t>Ścinanie piłą mechaniczną drzew oraz żywopłotów wraz z mechanicznym karczowaniem pni</t>
  </si>
  <si>
    <t>Wykonanie wykopów w gruntach nieskalistych z wywozem</t>
  </si>
  <si>
    <t>Wykonanie nasypu i częściowej wymiany gruntu z piasku wraz z zakupem i dowozem w miejsce wbudowania</t>
  </si>
  <si>
    <t>D-07.06.02</t>
  </si>
  <si>
    <t>D-08.01.01</t>
  </si>
  <si>
    <t>II. Budowa parkingu dla potrzeb placówki oświatowej na dz. 120/3 obręb 3099 
oddanej w trwały zarząd szkole podstawowej nr 35 im. Jana Pawła II w Szczecinie.</t>
  </si>
  <si>
    <t>II.1. BRANŻA DROGOWA i ZAGOSPODAROWANIE TERENU</t>
  </si>
  <si>
    <t>I. 1. BRANŻA DROGOWA i ZAGOSPODAROWANIE TERENU</t>
  </si>
  <si>
    <t>I.3. BRANŻA ELEKTROENERGETYCZNA</t>
  </si>
  <si>
    <t xml:space="preserve">I.1. Branża drogowa i zagospodarowanie terenu: </t>
  </si>
  <si>
    <t xml:space="preserve">I.2. Branża sanitarna - kanalizacja deszczowa: </t>
  </si>
  <si>
    <t xml:space="preserve">I.3. Branża elektroenergetyczna - oświetlenie ulic: </t>
  </si>
  <si>
    <t>Studnie  rewizyjne  betonowe DN 1500mm  z betonu  min. B-45, mrozoodpornego F-50, o nasiąkliwości max. 4%,  z włazami z żeliwa szarego płytkowego o śr. 680 mm wg PN-EN 124:2000 – D400 z wypełnieniem betonowym i wkładką wygłuszającą. Kręgi łączone na uszczelki gumowe. Studnia D2 z regulatorem przepływu 5l/s.</t>
  </si>
  <si>
    <t>Studnie  rewizyjne  betonowe DN 1000mm  z betonu  min. B-45, mrozoodpornego F-50, o nasiąkliwości max. 4%,  z włazami z żeliwa szarego płytkowego o śr. 680 mm wg PN-EN 124:2000 – D400 z wypełnieniem betonowym i wkładką wygłuszającą. Kręgi łączone na uszczelki gumowe - studnia osadnikowa D1.</t>
  </si>
  <si>
    <t>Studzienki kanalizacyjne PVC DN 425mm zamkniecie rurą teleskopową z włazem 40T.</t>
  </si>
  <si>
    <t>Separator substancji ropopochodnych.</t>
  </si>
  <si>
    <t>Osadnik betonowy o średnicy wewnętrznej 1200 mm.</t>
  </si>
  <si>
    <t>Żelbetowy zbiornik na wodę deszczową o pojemności 27,7m3.</t>
  </si>
  <si>
    <t>E.-01.00</t>
  </si>
  <si>
    <t>45231400-9</t>
  </si>
  <si>
    <t>Uziomy ze stali profilowanej miedziowane o długości 3 m (metoda wykonania udarowa) - grunt kat.III</t>
  </si>
  <si>
    <t>II.3. BRANŻA ELEKTRYCZNA</t>
  </si>
  <si>
    <t xml:space="preserve">II.1. Branża drogowa i zagospodarowanie terenu: </t>
  </si>
  <si>
    <t xml:space="preserve">II.2. Branża sanitarna - kanalizacja deszczowa: </t>
  </si>
  <si>
    <t xml:space="preserve">II.3. Branża elektroenergetyczna - oświetlenie ulic: </t>
  </si>
  <si>
    <t xml:space="preserve">Razem budowa parkingu: </t>
  </si>
  <si>
    <t>Budowa parkingu dla potrzeb placówki oświatowej - podsumowanie</t>
  </si>
  <si>
    <t>PODSUMOWANIE ROBÓT BUDOWLANYCH</t>
  </si>
  <si>
    <t xml:space="preserve">Wartość robót brutto (cena ofertowa): </t>
  </si>
  <si>
    <t xml:space="preserve">Wartość robót netto:  </t>
  </si>
  <si>
    <t>II.2. BRANŻA SANITARNA</t>
  </si>
  <si>
    <t>I.2. BRANŻA SANITARNA</t>
  </si>
  <si>
    <t>Ogółem wartość robót drogowych i zagospodarowania terenu netto:</t>
  </si>
  <si>
    <t>Razem roboty wykończeniowe:</t>
  </si>
  <si>
    <t>Razem branża elektryczna:</t>
  </si>
  <si>
    <t xml:space="preserve">Podatek VAT: </t>
  </si>
  <si>
    <t>Warstwa ścieralna z AC11 S - warstwa ścieralna o grubości po zagęszczeniu 5cm wraz z oczyszczeniem powierzchni i skropieniem emulsją bitumiczną - (skrzyżowanie Wilcza - Kułakowskiego)</t>
  </si>
  <si>
    <t>Warstwa wiążąca AC16W o grubości po zagęszczeniu 7cm - z oczyszczeniem powierzchni i skropieniem emulsją bitumiczną - (skrzyżowanie Wilcza - Kułakowskiego)</t>
  </si>
  <si>
    <t>Słupki do znaków pionowych fi 65 mm w fundamencie z betonu C16/20</t>
  </si>
  <si>
    <r>
      <t>m</t>
    </r>
    <r>
      <rPr>
        <vertAlign val="superscript"/>
        <sz val="10"/>
        <color rgb="FF000000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</si>
  <si>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0"/>
        <color rgb="FF000000"/>
        <rFont val="Calibri"/>
        <family val="2"/>
        <charset val="238"/>
        <scheme val="minor"/>
      </rPr>
      <t>3</t>
    </r>
  </si>
  <si>
    <t>Demontaż słupków U-12c z fundamentem wraz z kosztami wywozu do depozytu ZDITM lub do utylizacji</t>
  </si>
  <si>
    <t>Demontaż znaków drogowych ze słupkami 
wraz z kosztami wywozu do depozytu ZDiTM lub do utylizacji</t>
  </si>
  <si>
    <t>Mechaniczna rozbiórka nawierzchni z płyt drogowych betonowych grubości 12 lub 15cm bez względu na rodzaj spoinowania i rodzaj podsypki wraz z podbudową z wywozem do depozytu ZDiTM lub do utylizacji</t>
  </si>
  <si>
    <t>Balustrada ze stali ocynkowej 60/3mm malowana proszkowo na kolor szary na fundamencie z betonu C25/30 zbrojonego wiórkami stalowymi w ilości 10kg/m3 wykonanym w deskowaniu</t>
  </si>
  <si>
    <t>Krawężniki betonowe na przejścia dla pieszych 15x18x31cm barwy białej na ławie betonowej z oporem (beton klasy C12/15) z wypełnieniem spoin kitem uszczelniającym na bazie poliuretanu</t>
  </si>
  <si>
    <t>Podbudowa z mieszanki niezwiązanej C90/3 kruszywa łamanego #0/31.5 gr. 20 cm</t>
  </si>
  <si>
    <t>Podbudowa z mieszanki niezwiązanej C90/3 kruszywa łamanego #0/31.5 gr. 25 cm</t>
  </si>
  <si>
    <t>Podbudowa z kruszywa łamanego stab. mechanicznie #0/31,5 o grubości po zagęszczeniu 25cm (jezdnia, progi)</t>
  </si>
  <si>
    <t>Podbudowa z kruszywa łamanego stab. mechanicznie #0/31,5 o grubości po zagęszczeniu 20cm (miejsca postojowe, zjazdy)</t>
  </si>
  <si>
    <t>Krawężniki betonowe 15x30cm  na podsypce cementowo-piaskowej 1/4 i ławie betonowej z oporem (beton klasy C12/15)</t>
  </si>
  <si>
    <t>Krawężniki betonowe wtopione 15x22cm na podsypce cementowo-piaskowej 1/4 i ławie betonowej z oporem (beton klasy C12/15)</t>
  </si>
  <si>
    <t>Obrzeża betonowe 30x8cm na ławie z oporem z betonu klasy C12/15</t>
  </si>
  <si>
    <t>Krawężniki betonowe o wymiarach 15x30cm na podsypce cementowo-piaskowej 1/4 i ławie betonowej z oporem (beton klasy C12/15) (na łukach stosować krawężniki łukowe jeśli promień dostępny)</t>
  </si>
  <si>
    <t>Krawężniki betonowe o wymiarach 15x22cm wtopione na podsypce cementowo-piaskowej 1/4 i ławie betonowej z oporem (beton klasy C12/15) (na łukach stosować krawężniki łukowe jeśli promień dostępny)</t>
  </si>
  <si>
    <t>Podbudowy z mieszanek mineralno-bitumicznych  AC16P 
o grubości warstwy po zagęszczeniu 7cm - (skrzyżowanie Wilcza - Kułakowskiego)</t>
  </si>
  <si>
    <t>Balustrada U-11a o szczebelkach pionowych wraz z fundamentem z betonu kl. C16/20 - kolor szary</t>
  </si>
  <si>
    <t>Korytowanie wraz profilowaniem i zagęszczaniem mechanicznym podłoża pod warstwy konstrukcyjne nawierzchni</t>
  </si>
  <si>
    <t>Humusowanie skarp i terenów płaskich warstwą humusu grubości 10cm z obsianiem trawą</t>
  </si>
  <si>
    <t xml:space="preserve">Oznakowanie poziome: wyznaczenie miejsc postojowych dla osób niepełnosprawnych malowane mechanicznie farbą drogową barwy niebieskiej (np. RAL 5017) </t>
  </si>
  <si>
    <t>Oznakowanie poziome cienkowarstwowe: wyznaczenie stanowisk postojowych dla osób niepełnosprawnych (znak poziomy: P-18, P-24) w kolorze białym</t>
  </si>
  <si>
    <t>Oznakowanie poziome grubowarstwowe: linie segregacyjne, krawędziowe, na skrzyżowaniach i przejściach dla pieszych, piktogramy, malowane mechanicznie</t>
  </si>
  <si>
    <t>Frezowanie nawierzchni bitumicznej i rozbiórka podbudowy (skrzyżowanie Wilcza - Kułakowskiego)</t>
  </si>
  <si>
    <t>Pionowe znaki drogowe znaki zakazu, nakazu, ostrzegawcze i informacyjne wraz z montażem</t>
  </si>
  <si>
    <t>Obrzeża betonowe o wymiarach 8x30cm na ławie betonowej z oporem (beton klasy C12/15)</t>
  </si>
  <si>
    <t>Warstwa wzmacniająca z mieszanki związanej cementem C3/4 o grubości warstwy po zagęszczeniu 15cm</t>
  </si>
  <si>
    <t>Warstwa ścieralna z kostki betonowej (dwuteownik) grubości 8cm na podsypce cementowo-piaskowej 1:4 grubości 3÷5cm z wypełnieniem spoin piaskiem - kolor grafitowy (zjazdy)</t>
  </si>
  <si>
    <t>Warstwa ścieralna z kostki betonowej (dwuteownik) grubości 8cm na podsypce cementowo-piaskowej 1:4 grubości 3÷5cm z wypełnieniem spoin piaskiem - kolor czerwony  (progi zwalniające)</t>
  </si>
  <si>
    <t>Chodniki z kostki brukowej betonowej grubości 8cm na podsypce cementowo-piaskowej 1:4 grub. 3÷5cm</t>
  </si>
  <si>
    <t>Chodniki z kostki brukowej betonowej (prostokąt) grubości 8cm na podsypce cementowo-piaskowej 1:4 grubości 3÷5cm z wypełnieniem spoin piaskiem - kolor szary</t>
  </si>
  <si>
    <t>Nawierzchnie z kostki betonowej (dwuteownik) grubości 8cm na podsypce cementowo-piaskowej 1:4 grubości 3÷5cm  z wypełnieniem spoin piaskiem - kolor grafitowy (miejsca postojowe)</t>
  </si>
  <si>
    <t>Nawierzchnie z kostki betonowej (dwuteownik) grubości 8cm na podsypce cementowo-piaskowej 1:4 grubości 3÷5cm z wypełnieniem spoin piaskiem - kolor szary (jezdnia)</t>
  </si>
  <si>
    <t>Ściany oporowe typu L z elementów prefabrykowanych pokrytych powłoką antygraffiti wraz z balustradą, fundamentem i izolacją zgodnie z projektem branży konstrukcyjnej</t>
  </si>
  <si>
    <t>Warstwa ścieralna z kostki betonowej (dwuteownik) grubości 8cm na podsypce cementowo-piaskowej 1:4 grubości 3÷5cm z wypełnieniem spoin piaskiem - kolor szary (miejsca postojowe), wydzielenie miejsc postojowych kostką w kolorze grafitowym</t>
  </si>
  <si>
    <t>Mechaniczna rozbiórka nawierzchni z destruktu bitumicznego lub kostki betonowej wraz z obramowaniem (z krawęzników i obrzeży) oraz z wywozem materiału z rozbiórki do utylizacji</t>
  </si>
  <si>
    <t>ST-1 TEL</t>
  </si>
  <si>
    <t>45232300-5</t>
  </si>
  <si>
    <t>BUDOWA KANAŁÓW TECHNOLOGICZNYCH</t>
  </si>
  <si>
    <t>Budowa studni kablowych prefabrykowanych rozdzielczych SKR-1, wraz z montażem elementów mechanicznej ochrony przed ingerencją osób nieuprawnionych w studniach kablowych - montaż pokryw dodatkowych z listwami, rama ciężka lub podwójna lekka - montaż piocha</t>
  </si>
  <si>
    <t>Budowa studni kablowych prefabrykowanych rozdzielczych SKR-2, wraz z montażem elementów mechanicznej ochrony przed ingerencją osób nieuprawnionych w studniach kablowych - montaż pokryw dodatkowych z listwami, rama ciężka lub podwójna lekka - montaż piocha</t>
  </si>
  <si>
    <t>Wykonanie przepustów pod drogami i torami prostoliniowo, przebiciem przy pomocy młota pneumatycznego poziomego lub metodą płucząco-wierconą, z wciąganiem rur HDPE śr. 4x110 mm</t>
  </si>
  <si>
    <t>Budowa kanalizacji kablowej pierwotnej z rur z tworzyw sztucznych HDPE 110/6,3 o liczbie warstw 1; liczbie rur 4; liczbie otworów 4 - rury osłonowe</t>
  </si>
  <si>
    <t>Budowa kanalizacji kablowej pierwotnej z rur z tworzyw sztucznych RPP 110/3,7 o liczbie warstw 1; liczbie rur 4; liczbie otworów 4</t>
  </si>
  <si>
    <t>Budowa kanalizacji kablowej pierwotnej z rur z tworzyw sztucznych RPP 110/3,7 o liczbie warstw 1; liczbie rur 2; liczbie otworów 2</t>
  </si>
  <si>
    <t>I.4. BRANŻA TELETECHNICZNA</t>
  </si>
  <si>
    <t xml:space="preserve">Warstwa ścieralna z kostki betonowej (dwuteownik) grubości 8cm na podsypce cementowo-piaskowej 1:4 grubości 3÷5cm z wypełnieniem spoin piaskiem - kolor szary (jezdnia) </t>
  </si>
  <si>
    <t>Razem branża teletechniczna:</t>
  </si>
  <si>
    <t xml:space="preserve">Razem branża teletechniczna (I.4.): </t>
  </si>
  <si>
    <t>Wpust deszczowy uliczny o śr. 0,5 m z betonu kl. min B-45, mrozoodporny F-50, o nasiąkliwości  max. 4 % z osadnikiem o gł. min 50 cm, zwieńczenie wpustu klasy D400 z żeliwa szarego, płytkowego zgodnie z PN-EN 124, na zawiasach.</t>
  </si>
  <si>
    <t>Nr pozycji przedmiaru</t>
  </si>
  <si>
    <t>45332000-3</t>
  </si>
  <si>
    <t>27d.2, 28d.2, 38d.2-45d.2, 62d.3, 66d.3-67d.3, 78d.3</t>
  </si>
  <si>
    <t>3d.1, 29d.2-52d.2,65d.3, 70d.3,72d.3, 77d.3</t>
  </si>
  <si>
    <t>3d.1, 29d.2-52d.2,68d.3, 78d.3</t>
  </si>
  <si>
    <t>3d.1, 29d.2-52d.2, 69d.3, 71d.3, 73d.3-75d.3, 79d.3</t>
  </si>
  <si>
    <t>56d.3-58d.3</t>
  </si>
  <si>
    <t>53d.3-54d.3</t>
  </si>
  <si>
    <t>59d.3</t>
  </si>
  <si>
    <t>55d.3, 76d.3</t>
  </si>
  <si>
    <t>4d.1, 24d.1-25d.1,60d.3</t>
  </si>
  <si>
    <t>1d.1-21d.1, 23d.2,25d.2, 30d.2-31d.2,39d.2</t>
  </si>
  <si>
    <t>1d.1-21d.1, 22d.2,24d.2, 29d.2, 38d.2</t>
  </si>
  <si>
    <t>28d.2</t>
  </si>
  <si>
    <t>26d.2-27d.2</t>
  </si>
  <si>
    <t>32d.2</t>
  </si>
  <si>
    <t>33d.2</t>
  </si>
  <si>
    <t>34d.2</t>
  </si>
  <si>
    <t>36d.2</t>
  </si>
  <si>
    <t>37d.2</t>
  </si>
  <si>
    <t>D-00.00.00</t>
  </si>
  <si>
    <t>WYMAGANIA OGÓLNE</t>
  </si>
  <si>
    <t>ryczałt</t>
  </si>
  <si>
    <t>77211600-8</t>
  </si>
  <si>
    <t>Sadzenie drzew i krzewów liściastych form naturalnych i piennych na terenie płaskim w gruncie kategorii IV w dołach o średnicy i głębokości 0,7m z całkowitą zaprawą dołów</t>
  </si>
  <si>
    <t>SMMMS</t>
  </si>
  <si>
    <t>MAŁA ARCHITEKTURA</t>
  </si>
  <si>
    <t>SMMMS typ K2</t>
  </si>
  <si>
    <t>Kosze śmietnikowe typu K2 zgodne ze standardami mebli miejskich Miasta Szczecin wraz z fundamentem z betonu kl. C16/20</t>
  </si>
  <si>
    <t>SMMMS typ L6</t>
  </si>
  <si>
    <t>Ławki z oparciem typu L6 zgodne ze standardami mebli miejskich Miasta Szczecin wraz z fundamentem z betonu kl. C16/20</t>
  </si>
  <si>
    <t xml:space="preserve">I.4. Branża teletechniczna: </t>
  </si>
  <si>
    <t>KOSZTORYS OFERTOWY</t>
  </si>
  <si>
    <t>1,6,10,12,13,14,25</t>
  </si>
  <si>
    <t>1,6,11,12,13,14,25</t>
  </si>
  <si>
    <t>2,3,25</t>
  </si>
  <si>
    <r>
      <t>Wykopanie dołów o powierzchni dna do 0.2 m</t>
    </r>
    <r>
      <rPr>
        <vertAlign val="superscript"/>
        <sz val="9"/>
        <color rgb="FF000000"/>
        <rFont val="Calibri"/>
        <family val="2"/>
        <charset val="238"/>
        <scheme val="minor"/>
      </rPr>
      <t>2</t>
    </r>
    <r>
      <rPr>
        <sz val="9"/>
        <color rgb="FF000000"/>
        <rFont val="Calibri"/>
        <family val="2"/>
        <charset val="238"/>
        <scheme val="minor"/>
      </rPr>
      <t xml:space="preserve"> i głębokości do 0.4 m (kat.gr.IV) wraz z posadowieniem szafki oświetlenia ulicznego SO, robotami ziemnymi i podłączeniami</t>
    </r>
  </si>
  <si>
    <t>Układanie bednarki FeZn w rowach kablowych wraz robotami ziemnymi, towarzyszącymi i podłączeniami</t>
  </si>
  <si>
    <t>1,7,14</t>
  </si>
  <si>
    <t>Ułożenie rur osłonowych z PCW o śr. do 140 mm wraz z robotami ziemnymi, robotami towarzyszącymi - rura osłonowa typu DVR 50</t>
  </si>
  <si>
    <t>1,8,13,14,25</t>
  </si>
  <si>
    <t>Ułożenie rur osłonowych z PCW o śr. do 140 mm wraz z robotami ziemnymi, robotami towarzyszącymi - rura typu DVK 75</t>
  </si>
  <si>
    <t>Ułożenie rur osłonowych z PCW o śr. do 140 mm wraz z robotami ziemnymi, robotami towarzyszącymi - rura typu DVK 110</t>
  </si>
  <si>
    <r>
      <t>Układanie kabli o masie do 1.0 kg/m w rurach i słupach YAKY 4x25 mm</t>
    </r>
    <r>
      <rPr>
        <vertAlign val="superscript"/>
        <sz val="9"/>
        <color rgb="FF000000"/>
        <rFont val="Calibri"/>
        <family val="2"/>
        <charset val="238"/>
        <scheme val="minor"/>
      </rPr>
      <t>2</t>
    </r>
  </si>
  <si>
    <t>16,17,18,19,25</t>
  </si>
  <si>
    <r>
      <t>Montaż i stawianie słupów oświetleniowych h=8 m wraz wysięgnikami rurowymi i oprawami LED na wysięgniku oraz montażem przewodów do opraw oświetleniowych YDY 5x1,5mm</t>
    </r>
    <r>
      <rPr>
        <vertAlign val="superscript"/>
        <sz val="9"/>
        <color rgb="FF000000"/>
        <rFont val="Calibri"/>
        <family val="2"/>
        <charset val="238"/>
        <scheme val="minor"/>
      </rPr>
      <t>2</t>
    </r>
    <r>
      <rPr>
        <sz val="9"/>
        <color rgb="FF000000"/>
        <rFont val="Calibri"/>
        <family val="2"/>
        <charset val="238"/>
        <scheme val="minor"/>
      </rPr>
      <t xml:space="preserve">                                           </t>
    </r>
  </si>
  <si>
    <t>21,22,23,24</t>
  </si>
  <si>
    <t>Demontaż słupów oświetleniowych wraz z oprawami i osprzętem</t>
  </si>
  <si>
    <t>4,5,6</t>
  </si>
  <si>
    <t>1,2,7,8,9,10,20</t>
  </si>
  <si>
    <t>1,4,10</t>
  </si>
  <si>
    <t>Ułożenie rur osłonowych z PCW o śr.do 140 mm wraz z robotami ziemnymi, robotami towarzyszącymi - rura osłonowa typu DVR 50</t>
  </si>
  <si>
    <t>1,5,10,20</t>
  </si>
  <si>
    <t>Ułożenie rur osłonowych z PCW o śr.do 140 mm wraz z robotami ziemnymi, robotami towarzyszącymi - rura osłonowa typu DVK 50</t>
  </si>
  <si>
    <r>
      <t>Układanie kabli o masie do 1.0 kg/m w rurach i słupach - YAKY 4x16mm</t>
    </r>
    <r>
      <rPr>
        <vertAlign val="superscript"/>
        <sz val="9"/>
        <color rgb="FF000000"/>
        <rFont val="Calibri"/>
        <family val="2"/>
        <charset val="238"/>
        <scheme val="minor"/>
      </rPr>
      <t>2</t>
    </r>
  </si>
  <si>
    <t>Montaż uziomów lub przewodów uziemiających w gruncie kat.IV-bednarka FeZn 25x4 mm</t>
  </si>
  <si>
    <t>11,12,13,20</t>
  </si>
  <si>
    <r>
      <t>Montaż i stawianie słupów oświetleniowych h=8m wraz z oprawami LED 74-4S/740 DX10  oraz montażem przewodów do opraw oświetleniowych YDY 3x1,5 mm</t>
    </r>
    <r>
      <rPr>
        <vertAlign val="superscript"/>
        <sz val="9"/>
        <color rgb="FF000000"/>
        <rFont val="Calibri"/>
        <family val="2"/>
        <charset val="238"/>
        <scheme val="minor"/>
      </rPr>
      <t>2</t>
    </r>
    <r>
      <rPr>
        <sz val="9"/>
        <color rgb="FF000000"/>
        <rFont val="Calibri"/>
        <family val="2"/>
        <charset val="238"/>
        <scheme val="minor"/>
      </rPr>
      <t xml:space="preserve">                                                   </t>
    </r>
  </si>
  <si>
    <t>11,12,14,20</t>
  </si>
  <si>
    <r>
      <t>Montaż i stawianie słupów oświetleniowych h=8m wraz z oprawami LED 74-4S/740 DM50  oraz montażem przewodów do opraw oświetleniowych YDY 3x1,5 mm</t>
    </r>
    <r>
      <rPr>
        <vertAlign val="superscript"/>
        <sz val="9"/>
        <color rgb="FF000000"/>
        <rFont val="Calibri"/>
        <family val="2"/>
        <charset val="238"/>
        <scheme val="minor"/>
      </rPr>
      <t>2</t>
    </r>
    <r>
      <rPr>
        <sz val="9"/>
        <color rgb="FF000000"/>
        <rFont val="Calibri"/>
        <family val="2"/>
        <charset val="238"/>
        <scheme val="minor"/>
      </rPr>
      <t xml:space="preserve">                                                </t>
    </r>
  </si>
  <si>
    <t>16,17,18,19</t>
  </si>
  <si>
    <t>Razem mała architektura:</t>
  </si>
  <si>
    <t>Razem wymagania ogólne, roboty przygotowawcze, rozbiórkowe i wycinka drzew i krzewów:</t>
  </si>
  <si>
    <t>Razem branża drogowa i zagospodarowanie terenu:</t>
  </si>
  <si>
    <t xml:space="preserve">Razem branża drogowa i zagospodarowanie terenu (I.1 + II.1): </t>
  </si>
  <si>
    <t xml:space="preserve">Razem branża sanitarna - kanalizacja deszczowa  (I.2. + II.2.):  </t>
  </si>
  <si>
    <t xml:space="preserve">Razem branża elektroenergetyczna - oświetlenie ulic (I.3. + II.3.): </t>
  </si>
  <si>
    <t>Dostosowanie do wymagań ogólnych w tym m.in. wdrożenie, utrzymanie i likwidacja czasowej organizacji ruchu</t>
  </si>
  <si>
    <t xml:space="preserve">Usunięcie krzewów z gat. dąb czerwony </t>
  </si>
  <si>
    <t>D-01.01.01</t>
  </si>
  <si>
    <t>4, 5.3, 5.4, 5.5, 5.6</t>
  </si>
  <si>
    <t>5, 5.1, 5.2, 5.5, 5.6</t>
  </si>
  <si>
    <t>17, 19</t>
  </si>
  <si>
    <t>24, 25</t>
  </si>
  <si>
    <t>26, 27</t>
  </si>
  <si>
    <t>31, 31.1, 31.2</t>
  </si>
  <si>
    <t xml:space="preserve">37, 37.1, 37.2 </t>
  </si>
  <si>
    <t>38, 38.1, 38.2, 38.3, 38,4</t>
  </si>
  <si>
    <t xml:space="preserve">Punktowe elementy odblaskowe PEO najezdniowe osadzane w gniazdach z trzpieniem klejone </t>
  </si>
  <si>
    <t>Słupki blokujące U12c wraz z fundamentem z betonu kl. C16/20 - kolor szary</t>
  </si>
  <si>
    <t>60, 60.1, 60.2, 60..3, 60.4, 605, 60.6, 60,7, 60.8, 60.9, 60.10, 60.11, 60.12</t>
  </si>
  <si>
    <t>4, 4.1, 4.2</t>
  </si>
  <si>
    <t>8, 8.1, 8.2</t>
  </si>
  <si>
    <t>10, 10.1, 10.2</t>
  </si>
  <si>
    <t>11, 11.1, 11.2</t>
  </si>
  <si>
    <t>23, 24</t>
  </si>
  <si>
    <t>25, 25.1, 25.2</t>
  </si>
  <si>
    <t>32,32.1, 32.2, 32.3</t>
  </si>
  <si>
    <t>1,9,13,14,25</t>
  </si>
  <si>
    <t>INNE</t>
  </si>
  <si>
    <t>Budowa oświetlenia ulicznego</t>
  </si>
  <si>
    <t>ST-S.01.,ST-S.02.</t>
  </si>
  <si>
    <t>ST-S.01. i ST-S.02.</t>
  </si>
  <si>
    <t>35d.2</t>
  </si>
  <si>
    <t>26d.2, 28d.2, 38d.2-45d.2, 61d.3, 63d.3-64d.3, 77d.3</t>
  </si>
  <si>
    <t>Wyznaczenie trasy i punktów wysokościowych. Roboty pomiarowe przy powierzchniowych robotach ziemnych (obsługa geodezyjna na czas prowadzenia robót)</t>
  </si>
  <si>
    <t>3, 2.1, 3.2</t>
  </si>
  <si>
    <t>Mechaniczne usunięcie humusu na głębokość zalegania</t>
  </si>
  <si>
    <t>22, 22.1, 22.2</t>
  </si>
  <si>
    <t>21, 21.1, 21.2</t>
  </si>
  <si>
    <r>
      <t>Pionowe znaki drogowe znaki zakazu, nakazu, ostrzegawcze 
i informacyjne o powierzchni ponad 0,3 m</t>
    </r>
    <r>
      <rPr>
        <vertAlign val="superscript"/>
        <sz val="9"/>
        <color rgb="FF000000"/>
        <rFont val="Calibri"/>
        <family val="2"/>
        <charset val="238"/>
        <scheme val="minor"/>
      </rPr>
      <t>2</t>
    </r>
    <r>
      <rPr>
        <sz val="9"/>
        <color rgb="FF000000"/>
        <rFont val="Calibri"/>
        <family val="2"/>
        <charset val="238"/>
        <scheme val="minor"/>
      </rPr>
      <t xml:space="preserve"> wraz z montażem</t>
    </r>
  </si>
  <si>
    <r>
      <t>Pionowe znaki drogowe znaki zakazu, nakazu, ostrzegawcze 
i informacyjne o powierzchni do 0,3 m</t>
    </r>
    <r>
      <rPr>
        <vertAlign val="superscript"/>
        <sz val="9"/>
        <color rgb="FF000000"/>
        <rFont val="Calibri"/>
        <family val="2"/>
        <charset val="238"/>
        <scheme val="minor"/>
      </rPr>
      <t>2</t>
    </r>
    <r>
      <rPr>
        <sz val="9"/>
        <color rgb="FF000000"/>
        <rFont val="Calibri"/>
        <family val="2"/>
        <charset val="238"/>
        <scheme val="minor"/>
      </rPr>
      <t xml:space="preserve"> wraz z montażem</t>
    </r>
  </si>
  <si>
    <t>52, 52.1, 52.2</t>
  </si>
  <si>
    <t>56, 56.1, 56.2</t>
  </si>
  <si>
    <t>9, 9.1, 9.2</t>
  </si>
  <si>
    <r>
      <t>Układanie kabli w rowach kablowych wraz z zapasami technologicznymi, robotami ziemnymi, nasypywaniem warstwy piasku, robotami towarzyszącymi i podłączeniami -  YAKY 4x25 mm</t>
    </r>
    <r>
      <rPr>
        <vertAlign val="superscript"/>
        <sz val="9"/>
        <color rgb="FF000000"/>
        <rFont val="Calibri"/>
        <family val="2"/>
        <charset val="238"/>
        <scheme val="minor"/>
      </rPr>
      <t>2</t>
    </r>
  </si>
  <si>
    <r>
      <t>Układanie kabli wraz z zapasami technologicznymi, robotami ziemnymi, robotami towarzyszącymi i podłączeniami - YAKY 4x50 mm</t>
    </r>
    <r>
      <rPr>
        <vertAlign val="superscript"/>
        <sz val="9"/>
        <color rgb="FF000000"/>
        <rFont val="Calibri"/>
        <family val="2"/>
        <charset val="238"/>
        <scheme val="minor"/>
      </rPr>
      <t>2</t>
    </r>
  </si>
  <si>
    <r>
      <t>Układanie kabli w rowach kablowych wraz z zapasami technologicznymi, robotami ziemnymi, nasypywaniem warstwy piasku, robotami towarzyszącymi i podłączeniami - YAKY 4x16 mm</t>
    </r>
    <r>
      <rPr>
        <vertAlign val="superscript"/>
        <sz val="9"/>
        <color rgb="FF000000"/>
        <rFont val="Calibri"/>
        <family val="2"/>
        <charset val="238"/>
        <scheme val="minor"/>
      </rPr>
      <t>2</t>
    </r>
  </si>
  <si>
    <t>E.-01 00</t>
  </si>
  <si>
    <t>Przewiert rurą PP DN 315 mm-połączenia rur zgrzewane doczołowo, system rur PP przeznaczonych pod duże obciążenie wytrzymałych na rozciaganie połączeń zgrzewanych. Wykonanie komory startowej wraz z obudową wykopu brusami stalowymi i odwodnieniem. Wykonanie próby szczelności. Ulica Wilcza - włączenie w istniejącą studnię D22.</t>
  </si>
  <si>
    <t>Przewiert rurą PP DN 400 mm-połączenia rur zgrzewane doczołowo, system rur PP przeznaczonych pod duże obciążenie wytrzymałych na rozciaganie połączen zgrzewanych. Wykonanie komory startowej i komory końcowej wraz z obudową wykopu brusami stalowymi i odwodnieniem. Wykonanie próby szczelności. Przejście przez nasyp kolejowy.</t>
  </si>
  <si>
    <t>Kanalizacja deszczowa wykonana metodą przewiertu sterowanego z rur GRP o średnicy nominalnej 400 mm (średnica zewnętrzna nie większa niż 480 mm, średnica wewnętrzna nie mniej niż 400 mm, sztywność obwodowa nie mniejsza niż 160.000 N/m2 wraz z komorą startową w miejscu studni D3 i wejściem w studnię D1, wraz z uszczelnieniem przejścia (odcinek od D3 do istniejącej studni D1 w ulicy Orzeszkowej) wraz z próbą szczelności</t>
  </si>
</sst>
</file>

<file path=xl/styles.xml><?xml version="1.0" encoding="utf-8"?>
<styleSheet xmlns="http://schemas.openxmlformats.org/spreadsheetml/2006/main">
  <numFmts count="1">
    <numFmt numFmtId="164" formatCode="#,##0.0"/>
  </numFmts>
  <fonts count="3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0"/>
      <color rgb="FF000000"/>
      <name val="Calibri"/>
      <family val="2"/>
      <charset val="238"/>
      <scheme val="minor"/>
    </font>
    <font>
      <vertAlign val="superscript"/>
      <sz val="9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8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8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8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3" fillId="0" borderId="0"/>
  </cellStyleXfs>
  <cellXfs count="170">
    <xf numFmtId="0" fontId="0" fillId="0" borderId="0" xfId="0"/>
    <xf numFmtId="0" fontId="9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top" wrapText="1"/>
    </xf>
    <xf numFmtId="0" fontId="8" fillId="5" borderId="10" xfId="0" applyFont="1" applyFill="1" applyBorder="1" applyAlignment="1" applyProtection="1">
      <alignment vertical="center" wrapText="1"/>
    </xf>
    <xf numFmtId="0" fontId="8" fillId="5" borderId="7" xfId="0" applyFont="1" applyFill="1" applyBorder="1" applyAlignment="1" applyProtection="1">
      <alignment vertical="center" wrapText="1"/>
    </xf>
    <xf numFmtId="0" fontId="18" fillId="0" borderId="1" xfId="0" applyFont="1" applyBorder="1" applyAlignment="1">
      <alignment horizontal="left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8" fillId="0" borderId="7" xfId="0" applyFont="1" applyBorder="1" applyAlignment="1">
      <alignment horizontal="justify" vertical="center" wrapText="1"/>
    </xf>
    <xf numFmtId="4" fontId="14" fillId="0" borderId="0" xfId="0" applyNumberFormat="1" applyFont="1" applyAlignment="1">
      <alignment horizontal="right" vertical="center"/>
    </xf>
    <xf numFmtId="0" fontId="13" fillId="0" borderId="8" xfId="0" applyFont="1" applyBorder="1" applyAlignment="1">
      <alignment horizontal="center" vertical="center" wrapText="1"/>
    </xf>
    <xf numFmtId="0" fontId="8" fillId="5" borderId="17" xfId="0" applyFont="1" applyFill="1" applyBorder="1" applyAlignment="1" applyProtection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3" fontId="26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/>
    </xf>
    <xf numFmtId="4" fontId="26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4" fontId="7" fillId="4" borderId="6" xfId="0" applyNumberFormat="1" applyFont="1" applyFill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7" fillId="9" borderId="18" xfId="0" applyNumberFormat="1" applyFont="1" applyFill="1" applyBorder="1" applyAlignment="1">
      <alignment horizontal="right" vertical="center" wrapText="1"/>
    </xf>
    <xf numFmtId="4" fontId="25" fillId="9" borderId="16" xfId="0" applyNumberFormat="1" applyFont="1" applyFill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4" fontId="25" fillId="0" borderId="33" xfId="0" applyNumberFormat="1" applyFont="1" applyBorder="1" applyAlignment="1">
      <alignment horizontal="center" vertical="center" wrapText="1"/>
    </xf>
    <xf numFmtId="4" fontId="16" fillId="0" borderId="33" xfId="0" applyNumberFormat="1" applyFont="1" applyBorder="1" applyAlignment="1">
      <alignment horizontal="center" vertical="center" wrapText="1"/>
    </xf>
    <xf numFmtId="0" fontId="16" fillId="7" borderId="33" xfId="0" applyFont="1" applyFill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4" fontId="1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4" fillId="11" borderId="0" xfId="0" applyFont="1" applyFill="1" applyAlignment="1">
      <alignment vertical="center"/>
    </xf>
    <xf numFmtId="4" fontId="18" fillId="0" borderId="1" xfId="0" applyNumberFormat="1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3" fontId="10" fillId="0" borderId="39" xfId="0" applyNumberFormat="1" applyFont="1" applyBorder="1" applyAlignment="1">
      <alignment horizontal="center" vertical="center" wrapText="1"/>
    </xf>
    <xf numFmtId="0" fontId="17" fillId="11" borderId="1" xfId="0" applyNumberFormat="1" applyFont="1" applyFill="1" applyBorder="1" applyAlignment="1">
      <alignment horizontal="center" vertical="center" wrapText="1"/>
    </xf>
    <xf numFmtId="0" fontId="18" fillId="11" borderId="1" xfId="0" applyNumberFormat="1" applyFont="1" applyFill="1" applyBorder="1" applyAlignment="1">
      <alignment horizontal="left" vertical="center" wrapText="1"/>
    </xf>
    <xf numFmtId="0" fontId="16" fillId="11" borderId="1" xfId="0" applyNumberFormat="1" applyFont="1" applyFill="1" applyBorder="1" applyAlignment="1">
      <alignment horizontal="center" vertical="center" wrapText="1"/>
    </xf>
    <xf numFmtId="0" fontId="18" fillId="11" borderId="1" xfId="0" applyNumberFormat="1" applyFont="1" applyFill="1" applyBorder="1" applyAlignment="1">
      <alignment horizontal="center" vertical="center" wrapText="1"/>
    </xf>
    <xf numFmtId="0" fontId="26" fillId="11" borderId="1" xfId="0" applyNumberFormat="1" applyFont="1" applyFill="1" applyBorder="1" applyAlignment="1">
      <alignment horizontal="center" vertical="center" wrapText="1"/>
    </xf>
    <xf numFmtId="1" fontId="26" fillId="11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" fontId="25" fillId="11" borderId="45" xfId="0" applyNumberFormat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8" fillId="0" borderId="46" xfId="0" applyFont="1" applyBorder="1" applyAlignment="1">
      <alignment horizontal="center" vertical="center" wrapText="1"/>
    </xf>
    <xf numFmtId="0" fontId="14" fillId="0" borderId="46" xfId="0" applyFont="1" applyBorder="1" applyAlignment="1">
      <alignment vertical="center"/>
    </xf>
    <xf numFmtId="0" fontId="18" fillId="0" borderId="46" xfId="0" applyFont="1" applyBorder="1" applyAlignment="1">
      <alignment horizontal="left" vertical="center" wrapText="1"/>
    </xf>
    <xf numFmtId="0" fontId="23" fillId="0" borderId="46" xfId="0" applyFont="1" applyBorder="1" applyAlignment="1">
      <alignment horizontal="center" vertical="center" wrapText="1"/>
    </xf>
    <xf numFmtId="4" fontId="10" fillId="0" borderId="46" xfId="0" applyNumberFormat="1" applyFont="1" applyBorder="1" applyAlignment="1">
      <alignment horizontal="right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4" fontId="26" fillId="0" borderId="46" xfId="0" applyNumberFormat="1" applyFont="1" applyBorder="1" applyAlignment="1">
      <alignment horizontal="righ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4" fontId="25" fillId="9" borderId="50" xfId="0" applyNumberFormat="1" applyFont="1" applyFill="1" applyBorder="1" applyAlignment="1">
      <alignment horizontal="right" vertical="center" wrapText="1"/>
    </xf>
    <xf numFmtId="0" fontId="14" fillId="0" borderId="46" xfId="0" applyFont="1" applyBorder="1" applyAlignment="1">
      <alignment horizontal="center" vertical="center"/>
    </xf>
    <xf numFmtId="4" fontId="26" fillId="0" borderId="46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right" vertical="center" wrapText="1"/>
    </xf>
    <xf numFmtId="4" fontId="12" fillId="0" borderId="39" xfId="0" applyNumberFormat="1" applyFont="1" applyBorder="1" applyAlignment="1">
      <alignment horizontal="right" vertical="center" wrapText="1"/>
    </xf>
    <xf numFmtId="4" fontId="12" fillId="0" borderId="8" xfId="0" applyNumberFormat="1" applyFont="1" applyBorder="1" applyAlignment="1">
      <alignment horizontal="right" vertical="center" wrapText="1"/>
    </xf>
    <xf numFmtId="4" fontId="26" fillId="11" borderId="1" xfId="0" applyNumberFormat="1" applyFont="1" applyFill="1" applyBorder="1" applyAlignment="1">
      <alignment horizontal="center" vertical="center" wrapText="1"/>
    </xf>
    <xf numFmtId="4" fontId="18" fillId="0" borderId="46" xfId="0" applyNumberFormat="1" applyFont="1" applyBorder="1" applyAlignment="1">
      <alignment horizontal="center" vertical="center" wrapText="1"/>
    </xf>
    <xf numFmtId="4" fontId="29" fillId="0" borderId="0" xfId="0" applyNumberFormat="1" applyFont="1" applyAlignment="1">
      <alignment horizontal="right" vertical="center"/>
    </xf>
    <xf numFmtId="4" fontId="25" fillId="6" borderId="6" xfId="0" applyNumberFormat="1" applyFont="1" applyFill="1" applyBorder="1" applyAlignment="1">
      <alignment horizontal="right" vertical="center" wrapText="1"/>
    </xf>
    <xf numFmtId="4" fontId="10" fillId="0" borderId="51" xfId="0" applyNumberFormat="1" applyFont="1" applyBorder="1" applyAlignment="1">
      <alignment horizontal="right" vertical="center" wrapText="1"/>
    </xf>
    <xf numFmtId="4" fontId="7" fillId="9" borderId="52" xfId="0" applyNumberFormat="1" applyFont="1" applyFill="1" applyBorder="1" applyAlignment="1">
      <alignment horizontal="right" vertical="center" wrapText="1"/>
    </xf>
    <xf numFmtId="4" fontId="29" fillId="0" borderId="25" xfId="0" applyNumberFormat="1" applyFont="1" applyBorder="1" applyAlignment="1">
      <alignment horizontal="right" vertical="center"/>
    </xf>
    <xf numFmtId="4" fontId="29" fillId="0" borderId="28" xfId="0" applyNumberFormat="1" applyFont="1" applyBorder="1" applyAlignment="1">
      <alignment horizontal="right" vertical="center"/>
    </xf>
    <xf numFmtId="4" fontId="29" fillId="0" borderId="44" xfId="0" applyNumberFormat="1" applyFont="1" applyBorder="1" applyAlignment="1">
      <alignment horizontal="right" vertical="center"/>
    </xf>
    <xf numFmtId="4" fontId="4" fillId="0" borderId="25" xfId="0" applyNumberFormat="1" applyFont="1" applyBorder="1" applyAlignment="1">
      <alignment horizontal="right" vertical="center"/>
    </xf>
    <xf numFmtId="4" fontId="4" fillId="0" borderId="28" xfId="0" applyNumberFormat="1" applyFont="1" applyBorder="1" applyAlignment="1">
      <alignment horizontal="right" vertical="center"/>
    </xf>
    <xf numFmtId="4" fontId="4" fillId="0" borderId="31" xfId="0" applyNumberFormat="1" applyFont="1" applyBorder="1" applyAlignment="1">
      <alignment horizontal="right" vertical="center"/>
    </xf>
    <xf numFmtId="0" fontId="26" fillId="11" borderId="1" xfId="0" quotePrefix="1" applyNumberFormat="1" applyFont="1" applyFill="1" applyBorder="1" applyAlignment="1">
      <alignment horizontal="center" vertical="center" wrapText="1"/>
    </xf>
    <xf numFmtId="1" fontId="26" fillId="11" borderId="1" xfId="0" quotePrefix="1" applyNumberFormat="1" applyFont="1" applyFill="1" applyBorder="1" applyAlignment="1">
      <alignment horizontal="center" vertical="center" wrapText="1"/>
    </xf>
    <xf numFmtId="0" fontId="17" fillId="11" borderId="1" xfId="0" quotePrefix="1" applyNumberFormat="1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justify" vertical="center" wrapText="1"/>
    </xf>
    <xf numFmtId="4" fontId="10" fillId="0" borderId="40" xfId="0" applyNumberFormat="1" applyFont="1" applyBorder="1" applyAlignment="1">
      <alignment horizontal="center" vertical="center" wrapText="1"/>
    </xf>
    <xf numFmtId="4" fontId="12" fillId="0" borderId="40" xfId="0" applyNumberFormat="1" applyFont="1" applyBorder="1" applyAlignment="1">
      <alignment horizontal="right" vertical="center" wrapText="1"/>
    </xf>
    <xf numFmtId="0" fontId="19" fillId="4" borderId="2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9" fillId="4" borderId="4" xfId="0" applyFont="1" applyFill="1" applyBorder="1" applyAlignment="1">
      <alignment horizontal="righ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left" vertical="center" wrapText="1"/>
    </xf>
    <xf numFmtId="0" fontId="16" fillId="7" borderId="2" xfId="0" applyFont="1" applyFill="1" applyBorder="1" applyAlignment="1">
      <alignment horizontal="left" vertical="center" wrapText="1"/>
    </xf>
    <xf numFmtId="0" fontId="16" fillId="7" borderId="3" xfId="0" applyFont="1" applyFill="1" applyBorder="1" applyAlignment="1">
      <alignment horizontal="left" vertical="center" wrapText="1"/>
    </xf>
    <xf numFmtId="0" fontId="16" fillId="7" borderId="4" xfId="0" applyFont="1" applyFill="1" applyBorder="1" applyAlignment="1">
      <alignment horizontal="left" vertical="center" wrapText="1"/>
    </xf>
    <xf numFmtId="0" fontId="16" fillId="7" borderId="11" xfId="0" applyFont="1" applyFill="1" applyBorder="1" applyAlignment="1">
      <alignment horizontal="left" vertical="center" wrapText="1"/>
    </xf>
    <xf numFmtId="0" fontId="16" fillId="7" borderId="5" xfId="0" applyFont="1" applyFill="1" applyBorder="1" applyAlignment="1">
      <alignment horizontal="left" vertical="center" wrapText="1"/>
    </xf>
    <xf numFmtId="0" fontId="16" fillId="7" borderId="3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19" fillId="9" borderId="13" xfId="0" applyFont="1" applyFill="1" applyBorder="1" applyAlignment="1">
      <alignment horizontal="right" vertical="center" wrapText="1"/>
    </xf>
    <xf numFmtId="0" fontId="19" fillId="9" borderId="14" xfId="0" applyFont="1" applyFill="1" applyBorder="1" applyAlignment="1">
      <alignment horizontal="right" vertical="center" wrapText="1"/>
    </xf>
    <xf numFmtId="0" fontId="19" fillId="9" borderId="15" xfId="0" applyFont="1" applyFill="1" applyBorder="1" applyAlignment="1">
      <alignment horizontal="right" vertical="center" wrapText="1"/>
    </xf>
    <xf numFmtId="0" fontId="19" fillId="9" borderId="22" xfId="0" applyFont="1" applyFill="1" applyBorder="1" applyAlignment="1">
      <alignment horizontal="right" vertical="center" wrapText="1"/>
    </xf>
    <xf numFmtId="0" fontId="19" fillId="4" borderId="19" xfId="0" applyFont="1" applyFill="1" applyBorder="1" applyAlignment="1">
      <alignment horizontal="right" vertical="center" wrapText="1"/>
    </xf>
    <xf numFmtId="0" fontId="19" fillId="4" borderId="20" xfId="0" applyFont="1" applyFill="1" applyBorder="1" applyAlignment="1">
      <alignment horizontal="right" vertical="center" wrapText="1"/>
    </xf>
    <xf numFmtId="0" fontId="19" fillId="4" borderId="21" xfId="0" applyFont="1" applyFill="1" applyBorder="1" applyAlignment="1">
      <alignment horizontal="right" vertical="center" wrapText="1"/>
    </xf>
    <xf numFmtId="164" fontId="21" fillId="6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6" fillId="7" borderId="36" xfId="0" applyFont="1" applyFill="1" applyBorder="1" applyAlignment="1">
      <alignment horizontal="left" vertical="center" wrapText="1"/>
    </xf>
    <xf numFmtId="0" fontId="16" fillId="7" borderId="37" xfId="0" applyFont="1" applyFill="1" applyBorder="1" applyAlignment="1">
      <alignment horizontal="left" vertical="center" wrapText="1"/>
    </xf>
    <xf numFmtId="0" fontId="16" fillId="7" borderId="38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4" fillId="10" borderId="0" xfId="0" applyFont="1" applyFill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8" borderId="0" xfId="0" applyFont="1" applyFill="1" applyAlignment="1">
      <alignment horizontal="center" vertical="center"/>
    </xf>
    <xf numFmtId="0" fontId="5" fillId="0" borderId="26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19" fillId="9" borderId="48" xfId="0" applyFont="1" applyFill="1" applyBorder="1" applyAlignment="1">
      <alignment horizontal="right" vertical="center" wrapText="1"/>
    </xf>
    <xf numFmtId="0" fontId="19" fillId="9" borderId="47" xfId="0" applyFont="1" applyFill="1" applyBorder="1" applyAlignment="1">
      <alignment horizontal="right" vertical="center" wrapText="1"/>
    </xf>
    <xf numFmtId="0" fontId="19" fillId="9" borderId="49" xfId="0" applyFont="1" applyFill="1" applyBorder="1" applyAlignment="1">
      <alignment horizontal="right" vertical="center" wrapText="1"/>
    </xf>
    <xf numFmtId="0" fontId="19" fillId="9" borderId="32" xfId="0" applyFont="1" applyFill="1" applyBorder="1" applyAlignment="1">
      <alignment horizontal="right" vertical="center" wrapText="1"/>
    </xf>
    <xf numFmtId="0" fontId="19" fillId="9" borderId="0" xfId="0" applyFont="1" applyFill="1" applyBorder="1" applyAlignment="1">
      <alignment horizontal="right" vertical="center" wrapText="1"/>
    </xf>
    <xf numFmtId="0" fontId="19" fillId="9" borderId="12" xfId="0" applyFont="1" applyFill="1" applyBorder="1" applyAlignment="1">
      <alignment horizontal="right" vertical="center" wrapText="1"/>
    </xf>
    <xf numFmtId="0" fontId="19" fillId="6" borderId="19" xfId="0" applyFont="1" applyFill="1" applyBorder="1" applyAlignment="1">
      <alignment horizontal="right" vertical="center" wrapText="1"/>
    </xf>
    <xf numFmtId="0" fontId="19" fillId="6" borderId="20" xfId="0" applyFont="1" applyFill="1" applyBorder="1" applyAlignment="1">
      <alignment horizontal="right" vertical="center" wrapText="1"/>
    </xf>
    <xf numFmtId="0" fontId="19" fillId="6" borderId="21" xfId="0" applyFont="1" applyFill="1" applyBorder="1" applyAlignment="1">
      <alignment horizontal="right" vertical="center" wrapText="1"/>
    </xf>
  </cellXfs>
  <cellStyles count="5">
    <cellStyle name="Excel Built-in Normal" xfId="1"/>
    <cellStyle name="Normalny" xfId="0" builtinId="0"/>
    <cellStyle name="Normalny 2" xfId="2"/>
    <cellStyle name="Normalny 2 2 2" xfId="4"/>
    <cellStyle name="Normalny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1"/>
  <sheetViews>
    <sheetView tabSelected="1" zoomScaleNormal="100" zoomScaleSheetLayoutView="80" workbookViewId="0">
      <selection activeCell="E90" sqref="E90"/>
    </sheetView>
  </sheetViews>
  <sheetFormatPr defaultColWidth="9" defaultRowHeight="15"/>
  <cols>
    <col min="1" max="1" width="7" style="4" customWidth="1"/>
    <col min="2" max="2" width="9.140625" style="4" customWidth="1"/>
    <col min="3" max="3" width="12.5703125" style="5" customWidth="1"/>
    <col min="4" max="4" width="11.7109375" style="5" customWidth="1"/>
    <col min="5" max="5" width="50.7109375" style="24" customWidth="1"/>
    <col min="6" max="6" width="8.42578125" style="55" customWidth="1"/>
    <col min="7" max="7" width="10.28515625" style="37" customWidth="1"/>
    <col min="8" max="8" width="12.5703125" style="26" customWidth="1"/>
    <col min="9" max="9" width="12.5703125" style="33" customWidth="1"/>
    <col min="10" max="16384" width="9" style="24"/>
  </cols>
  <sheetData>
    <row r="1" spans="1:9" ht="29.25" customHeight="1">
      <c r="A1" s="136" t="s">
        <v>239</v>
      </c>
      <c r="B1" s="136"/>
      <c r="C1" s="136"/>
      <c r="D1" s="136"/>
      <c r="E1" s="136"/>
      <c r="F1" s="136"/>
      <c r="G1" s="136"/>
      <c r="H1" s="136"/>
      <c r="I1" s="136"/>
    </row>
    <row r="2" spans="1:9" ht="29.25" customHeight="1" thickBot="1">
      <c r="A2" s="137" t="s">
        <v>106</v>
      </c>
      <c r="B2" s="137"/>
      <c r="C2" s="137"/>
      <c r="D2" s="137"/>
      <c r="E2" s="137"/>
      <c r="F2" s="137"/>
      <c r="G2" s="137"/>
      <c r="H2" s="137"/>
      <c r="I2" s="137"/>
    </row>
    <row r="3" spans="1:9" ht="26.25" customHeight="1" thickBot="1">
      <c r="A3" s="126" t="s">
        <v>125</v>
      </c>
      <c r="B3" s="127"/>
      <c r="C3" s="127"/>
      <c r="D3" s="127"/>
      <c r="E3" s="127"/>
      <c r="F3" s="127"/>
      <c r="G3" s="127"/>
      <c r="H3" s="127"/>
      <c r="I3" s="128"/>
    </row>
    <row r="4" spans="1:9" s="58" customFormat="1" ht="36" customHeight="1">
      <c r="A4" s="45" t="s">
        <v>0</v>
      </c>
      <c r="B4" s="45" t="s">
        <v>207</v>
      </c>
      <c r="C4" s="45" t="s">
        <v>1</v>
      </c>
      <c r="D4" s="45" t="s">
        <v>48</v>
      </c>
      <c r="E4" s="45" t="s">
        <v>2</v>
      </c>
      <c r="F4" s="52" t="s">
        <v>3</v>
      </c>
      <c r="G4" s="46" t="s">
        <v>4</v>
      </c>
      <c r="H4" s="47" t="s">
        <v>5</v>
      </c>
      <c r="I4" s="46" t="s">
        <v>6</v>
      </c>
    </row>
    <row r="5" spans="1:9" ht="13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8">
        <v>8</v>
      </c>
      <c r="I5" s="7">
        <v>9</v>
      </c>
    </row>
    <row r="6" spans="1:9" ht="23.25" customHeight="1">
      <c r="A6" s="9"/>
      <c r="B6" s="9"/>
      <c r="C6" s="9" t="s">
        <v>227</v>
      </c>
      <c r="D6" s="9"/>
      <c r="E6" s="118" t="s">
        <v>228</v>
      </c>
      <c r="F6" s="119"/>
      <c r="G6" s="119"/>
      <c r="H6" s="119"/>
      <c r="I6" s="120"/>
    </row>
    <row r="7" spans="1:9" s="59" customFormat="1" ht="24.75" customHeight="1">
      <c r="A7" s="63">
        <v>1</v>
      </c>
      <c r="B7" s="65">
        <v>1</v>
      </c>
      <c r="C7" s="63"/>
      <c r="D7" s="63"/>
      <c r="E7" s="64" t="s">
        <v>274</v>
      </c>
      <c r="F7" s="66" t="s">
        <v>229</v>
      </c>
      <c r="G7" s="67">
        <v>1</v>
      </c>
      <c r="H7" s="68"/>
      <c r="I7" s="38">
        <f>ROUND(G7*H7,2)</f>
        <v>0</v>
      </c>
    </row>
    <row r="8" spans="1:9" ht="23.25" customHeight="1">
      <c r="A8" s="9"/>
      <c r="B8" s="9"/>
      <c r="C8" s="9" t="s">
        <v>7</v>
      </c>
      <c r="D8" s="9" t="s">
        <v>50</v>
      </c>
      <c r="E8" s="118" t="s">
        <v>8</v>
      </c>
      <c r="F8" s="119"/>
      <c r="G8" s="119"/>
      <c r="H8" s="119"/>
      <c r="I8" s="120"/>
    </row>
    <row r="9" spans="1:9" s="59" customFormat="1" ht="45.75" customHeight="1">
      <c r="A9" s="107">
        <v>2</v>
      </c>
      <c r="B9" s="65">
        <v>2</v>
      </c>
      <c r="C9" s="63" t="s">
        <v>276</v>
      </c>
      <c r="D9" s="63"/>
      <c r="E9" s="64" t="s">
        <v>302</v>
      </c>
      <c r="F9" s="66" t="s">
        <v>229</v>
      </c>
      <c r="G9" s="105">
        <v>1</v>
      </c>
      <c r="H9" s="106"/>
      <c r="I9" s="38">
        <f>ROUND(G9*H9,2)</f>
        <v>0</v>
      </c>
    </row>
    <row r="10" spans="1:9" ht="25.5" customHeight="1">
      <c r="A10" s="6">
        <f>1+A9</f>
        <v>3</v>
      </c>
      <c r="B10" s="6" t="s">
        <v>303</v>
      </c>
      <c r="C10" s="10" t="s">
        <v>9</v>
      </c>
      <c r="D10" s="10"/>
      <c r="E10" s="11" t="s">
        <v>304</v>
      </c>
      <c r="F10" s="53" t="s">
        <v>157</v>
      </c>
      <c r="G10" s="34">
        <v>1764</v>
      </c>
      <c r="H10" s="13"/>
      <c r="I10" s="38">
        <f>ROUND(G10*H10,2)</f>
        <v>0</v>
      </c>
    </row>
    <row r="11" spans="1:9" ht="23.25" customHeight="1">
      <c r="A11" s="9"/>
      <c r="B11" s="9"/>
      <c r="C11" s="9" t="s">
        <v>10</v>
      </c>
      <c r="D11" s="9" t="s">
        <v>54</v>
      </c>
      <c r="E11" s="118" t="s">
        <v>11</v>
      </c>
      <c r="F11" s="119"/>
      <c r="G11" s="119"/>
      <c r="H11" s="119"/>
      <c r="I11" s="120"/>
    </row>
    <row r="12" spans="1:9" ht="48.75" customHeight="1">
      <c r="A12" s="6">
        <f>1+A10</f>
        <v>4</v>
      </c>
      <c r="B12" s="6" t="s">
        <v>277</v>
      </c>
      <c r="C12" s="10" t="s">
        <v>10</v>
      </c>
      <c r="D12" s="10"/>
      <c r="E12" s="11" t="s">
        <v>161</v>
      </c>
      <c r="F12" s="53" t="s">
        <v>157</v>
      </c>
      <c r="G12" s="34">
        <v>5315.53</v>
      </c>
      <c r="H12" s="13"/>
      <c r="I12" s="38">
        <f t="shared" ref="I12:I15" si="0">ROUND(G12*H12,2)</f>
        <v>0</v>
      </c>
    </row>
    <row r="13" spans="1:9" ht="38.25" customHeight="1">
      <c r="A13" s="6">
        <f>1+A12</f>
        <v>5</v>
      </c>
      <c r="B13" s="6" t="s">
        <v>278</v>
      </c>
      <c r="C13" s="10" t="s">
        <v>10</v>
      </c>
      <c r="D13" s="10"/>
      <c r="E13" s="11" t="s">
        <v>192</v>
      </c>
      <c r="F13" s="53" t="s">
        <v>157</v>
      </c>
      <c r="G13" s="34">
        <v>1459.86</v>
      </c>
      <c r="H13" s="13"/>
      <c r="I13" s="38">
        <f t="shared" si="0"/>
        <v>0</v>
      </c>
    </row>
    <row r="14" spans="1:9" ht="25.5" customHeight="1">
      <c r="A14" s="6">
        <f t="shared" ref="A14:A15" si="1">1+A13</f>
        <v>6</v>
      </c>
      <c r="B14" s="6">
        <v>6</v>
      </c>
      <c r="C14" s="10" t="s">
        <v>10</v>
      </c>
      <c r="D14" s="10"/>
      <c r="E14" s="11" t="s">
        <v>160</v>
      </c>
      <c r="F14" s="53" t="s">
        <v>55</v>
      </c>
      <c r="G14" s="31">
        <v>5</v>
      </c>
      <c r="H14" s="13"/>
      <c r="I14" s="38">
        <f t="shared" si="0"/>
        <v>0</v>
      </c>
    </row>
    <row r="15" spans="1:9" ht="25.5" customHeight="1">
      <c r="A15" s="6">
        <f t="shared" si="1"/>
        <v>7</v>
      </c>
      <c r="B15" s="6">
        <v>7</v>
      </c>
      <c r="C15" s="10" t="s">
        <v>10</v>
      </c>
      <c r="D15" s="10"/>
      <c r="E15" s="11" t="s">
        <v>159</v>
      </c>
      <c r="F15" s="53" t="s">
        <v>55</v>
      </c>
      <c r="G15" s="31">
        <v>85</v>
      </c>
      <c r="H15" s="14"/>
      <c r="I15" s="38">
        <f t="shared" si="0"/>
        <v>0</v>
      </c>
    </row>
    <row r="16" spans="1:9" ht="23.25" customHeight="1">
      <c r="A16" s="9"/>
      <c r="B16" s="9"/>
      <c r="C16" s="9" t="s">
        <v>12</v>
      </c>
      <c r="D16" s="9"/>
      <c r="E16" s="118" t="s">
        <v>13</v>
      </c>
      <c r="F16" s="119"/>
      <c r="G16" s="119"/>
      <c r="H16" s="119"/>
      <c r="I16" s="120"/>
    </row>
    <row r="17" spans="1:9">
      <c r="A17" s="6">
        <f>1+A15</f>
        <v>8</v>
      </c>
      <c r="B17" s="6">
        <v>8</v>
      </c>
      <c r="C17" s="10" t="s">
        <v>12</v>
      </c>
      <c r="D17" s="10"/>
      <c r="E17" s="15" t="s">
        <v>73</v>
      </c>
      <c r="F17" s="53" t="s">
        <v>55</v>
      </c>
      <c r="G17" s="31">
        <v>12</v>
      </c>
      <c r="H17" s="13"/>
      <c r="I17" s="38">
        <f t="shared" ref="I17:I27" si="2">ROUND(G17*H17,2)</f>
        <v>0</v>
      </c>
    </row>
    <row r="18" spans="1:9">
      <c r="A18" s="6">
        <f>1+A17</f>
        <v>9</v>
      </c>
      <c r="B18" s="6">
        <v>9</v>
      </c>
      <c r="C18" s="10" t="s">
        <v>12</v>
      </c>
      <c r="D18" s="10"/>
      <c r="E18" s="15" t="s">
        <v>78</v>
      </c>
      <c r="F18" s="53" t="s">
        <v>55</v>
      </c>
      <c r="G18" s="31">
        <v>12</v>
      </c>
      <c r="H18" s="13"/>
      <c r="I18" s="38">
        <f t="shared" si="2"/>
        <v>0</v>
      </c>
    </row>
    <row r="19" spans="1:9">
      <c r="A19" s="6">
        <f t="shared" ref="A19:A26" si="3">1+A18</f>
        <v>10</v>
      </c>
      <c r="B19" s="6">
        <v>10</v>
      </c>
      <c r="C19" s="10" t="s">
        <v>12</v>
      </c>
      <c r="D19" s="10"/>
      <c r="E19" s="15" t="s">
        <v>74</v>
      </c>
      <c r="F19" s="53" t="s">
        <v>55</v>
      </c>
      <c r="G19" s="31">
        <v>10</v>
      </c>
      <c r="H19" s="13"/>
      <c r="I19" s="38">
        <f t="shared" si="2"/>
        <v>0</v>
      </c>
    </row>
    <row r="20" spans="1:9">
      <c r="A20" s="6">
        <f t="shared" si="3"/>
        <v>11</v>
      </c>
      <c r="B20" s="6">
        <v>11</v>
      </c>
      <c r="C20" s="10" t="s">
        <v>12</v>
      </c>
      <c r="D20" s="10"/>
      <c r="E20" s="15" t="s">
        <v>79</v>
      </c>
      <c r="F20" s="53" t="s">
        <v>55</v>
      </c>
      <c r="G20" s="31">
        <v>10</v>
      </c>
      <c r="H20" s="13"/>
      <c r="I20" s="38">
        <f t="shared" si="2"/>
        <v>0</v>
      </c>
    </row>
    <row r="21" spans="1:9">
      <c r="A21" s="6">
        <f t="shared" si="3"/>
        <v>12</v>
      </c>
      <c r="B21" s="6">
        <v>12</v>
      </c>
      <c r="C21" s="10" t="s">
        <v>12</v>
      </c>
      <c r="D21" s="10"/>
      <c r="E21" s="15" t="s">
        <v>75</v>
      </c>
      <c r="F21" s="53" t="s">
        <v>55</v>
      </c>
      <c r="G21" s="31">
        <v>8</v>
      </c>
      <c r="H21" s="13"/>
      <c r="I21" s="38">
        <f t="shared" si="2"/>
        <v>0</v>
      </c>
    </row>
    <row r="22" spans="1:9">
      <c r="A22" s="6">
        <f t="shared" si="3"/>
        <v>13</v>
      </c>
      <c r="B22" s="6">
        <v>13</v>
      </c>
      <c r="C22" s="10" t="s">
        <v>12</v>
      </c>
      <c r="D22" s="10"/>
      <c r="E22" s="15" t="s">
        <v>80</v>
      </c>
      <c r="F22" s="53" t="s">
        <v>55</v>
      </c>
      <c r="G22" s="31">
        <v>8</v>
      </c>
      <c r="H22" s="13"/>
      <c r="I22" s="38">
        <f t="shared" si="2"/>
        <v>0</v>
      </c>
    </row>
    <row r="23" spans="1:9">
      <c r="A23" s="6">
        <f t="shared" si="3"/>
        <v>14</v>
      </c>
      <c r="B23" s="6">
        <v>14</v>
      </c>
      <c r="C23" s="10" t="s">
        <v>12</v>
      </c>
      <c r="D23" s="10"/>
      <c r="E23" s="15" t="s">
        <v>76</v>
      </c>
      <c r="F23" s="53" t="s">
        <v>55</v>
      </c>
      <c r="G23" s="31">
        <v>6</v>
      </c>
      <c r="H23" s="13"/>
      <c r="I23" s="38">
        <f t="shared" si="2"/>
        <v>0</v>
      </c>
    </row>
    <row r="24" spans="1:9">
      <c r="A24" s="6">
        <f t="shared" si="3"/>
        <v>15</v>
      </c>
      <c r="B24" s="6">
        <v>15</v>
      </c>
      <c r="C24" s="10" t="s">
        <v>12</v>
      </c>
      <c r="D24" s="10"/>
      <c r="E24" s="15" t="s">
        <v>81</v>
      </c>
      <c r="F24" s="53" t="s">
        <v>55</v>
      </c>
      <c r="G24" s="31">
        <v>6</v>
      </c>
      <c r="H24" s="13"/>
      <c r="I24" s="38">
        <f t="shared" si="2"/>
        <v>0</v>
      </c>
    </row>
    <row r="25" spans="1:9">
      <c r="A25" s="6">
        <f t="shared" si="3"/>
        <v>16</v>
      </c>
      <c r="B25" s="6">
        <v>16.18</v>
      </c>
      <c r="C25" s="10" t="s">
        <v>12</v>
      </c>
      <c r="D25" s="10"/>
      <c r="E25" s="15" t="s">
        <v>77</v>
      </c>
      <c r="F25" s="53" t="s">
        <v>55</v>
      </c>
      <c r="G25" s="31">
        <v>20</v>
      </c>
      <c r="H25" s="13"/>
      <c r="I25" s="38">
        <f t="shared" si="2"/>
        <v>0</v>
      </c>
    </row>
    <row r="26" spans="1:9">
      <c r="A26" s="6">
        <f t="shared" si="3"/>
        <v>17</v>
      </c>
      <c r="B26" s="6" t="s">
        <v>279</v>
      </c>
      <c r="C26" s="10" t="s">
        <v>12</v>
      </c>
      <c r="D26" s="10"/>
      <c r="E26" s="15" t="s">
        <v>82</v>
      </c>
      <c r="F26" s="53" t="s">
        <v>55</v>
      </c>
      <c r="G26" s="31">
        <v>20</v>
      </c>
      <c r="H26" s="13"/>
      <c r="I26" s="38">
        <f t="shared" si="2"/>
        <v>0</v>
      </c>
    </row>
    <row r="27" spans="1:9">
      <c r="A27" s="6">
        <f>1+A26</f>
        <v>18</v>
      </c>
      <c r="B27" s="6">
        <v>20</v>
      </c>
      <c r="C27" s="10" t="s">
        <v>12</v>
      </c>
      <c r="D27" s="10"/>
      <c r="E27" s="11" t="s">
        <v>275</v>
      </c>
      <c r="F27" s="53" t="s">
        <v>157</v>
      </c>
      <c r="G27" s="34">
        <v>334.83</v>
      </c>
      <c r="H27" s="13"/>
      <c r="I27" s="38">
        <f t="shared" si="2"/>
        <v>0</v>
      </c>
    </row>
    <row r="28" spans="1:9" ht="22.5" customHeight="1">
      <c r="A28" s="112" t="s">
        <v>269</v>
      </c>
      <c r="B28" s="113"/>
      <c r="C28" s="113"/>
      <c r="D28" s="113"/>
      <c r="E28" s="113"/>
      <c r="F28" s="113"/>
      <c r="G28" s="113"/>
      <c r="H28" s="114"/>
      <c r="I28" s="39">
        <f>SUM(I7:I27)</f>
        <v>0</v>
      </c>
    </row>
    <row r="29" spans="1:9" ht="22.5" customHeight="1">
      <c r="A29" s="9"/>
      <c r="B29" s="9"/>
      <c r="C29" s="9" t="s">
        <v>15</v>
      </c>
      <c r="D29" s="9" t="s">
        <v>53</v>
      </c>
      <c r="E29" s="118" t="s">
        <v>16</v>
      </c>
      <c r="F29" s="119"/>
      <c r="G29" s="119"/>
      <c r="H29" s="119"/>
      <c r="I29" s="120"/>
    </row>
    <row r="30" spans="1:9" ht="30" customHeight="1">
      <c r="A30" s="6">
        <f>1+A27</f>
        <v>19</v>
      </c>
      <c r="B30" s="6" t="s">
        <v>306</v>
      </c>
      <c r="C30" s="12" t="s">
        <v>17</v>
      </c>
      <c r="D30" s="12"/>
      <c r="E30" s="16" t="s">
        <v>56</v>
      </c>
      <c r="F30" s="53" t="s">
        <v>158</v>
      </c>
      <c r="G30" s="34">
        <v>4154.76</v>
      </c>
      <c r="H30" s="13"/>
      <c r="I30" s="38">
        <f t="shared" ref="I30:I31" si="4">ROUND(G30*H30,2)</f>
        <v>0</v>
      </c>
    </row>
    <row r="31" spans="1:9" ht="30" customHeight="1">
      <c r="A31" s="6">
        <f>1+A30</f>
        <v>20</v>
      </c>
      <c r="B31" s="6" t="s">
        <v>305</v>
      </c>
      <c r="C31" s="10" t="s">
        <v>18</v>
      </c>
      <c r="D31" s="10"/>
      <c r="E31" s="16" t="s">
        <v>65</v>
      </c>
      <c r="F31" s="53" t="s">
        <v>158</v>
      </c>
      <c r="G31" s="35">
        <v>802.6</v>
      </c>
      <c r="H31" s="14"/>
      <c r="I31" s="38">
        <f t="shared" si="4"/>
        <v>0</v>
      </c>
    </row>
    <row r="32" spans="1:9" ht="22.5" customHeight="1">
      <c r="A32" s="112" t="s">
        <v>95</v>
      </c>
      <c r="B32" s="113"/>
      <c r="C32" s="113"/>
      <c r="D32" s="113"/>
      <c r="E32" s="113"/>
      <c r="F32" s="113"/>
      <c r="G32" s="113"/>
      <c r="H32" s="114"/>
      <c r="I32" s="39">
        <f>SUM(I30:I31)</f>
        <v>0</v>
      </c>
    </row>
    <row r="33" spans="1:9" ht="22.5" customHeight="1">
      <c r="A33" s="9"/>
      <c r="B33" s="9"/>
      <c r="C33" s="9" t="s">
        <v>19</v>
      </c>
      <c r="D33" s="9" t="s">
        <v>52</v>
      </c>
      <c r="E33" s="118" t="s">
        <v>20</v>
      </c>
      <c r="F33" s="119"/>
      <c r="G33" s="119"/>
      <c r="H33" s="119"/>
      <c r="I33" s="120"/>
    </row>
    <row r="34" spans="1:9" ht="29.25" customHeight="1">
      <c r="A34" s="6">
        <f>1+A31</f>
        <v>21</v>
      </c>
      <c r="B34" s="6">
        <v>23</v>
      </c>
      <c r="C34" s="10" t="s">
        <v>21</v>
      </c>
      <c r="D34" s="10"/>
      <c r="E34" s="16" t="s">
        <v>175</v>
      </c>
      <c r="F34" s="53" t="s">
        <v>157</v>
      </c>
      <c r="G34" s="93">
        <f>G38+G39</f>
        <v>8284</v>
      </c>
      <c r="H34" s="13"/>
      <c r="I34" s="38">
        <f t="shared" ref="I34:I40" si="5">ROUND(G34*H34,2)</f>
        <v>0</v>
      </c>
    </row>
    <row r="35" spans="1:9" ht="25.5" customHeight="1">
      <c r="A35" s="6">
        <f>1+A34</f>
        <v>22</v>
      </c>
      <c r="B35" s="6" t="s">
        <v>280</v>
      </c>
      <c r="C35" s="10" t="s">
        <v>22</v>
      </c>
      <c r="D35" s="10"/>
      <c r="E35" s="11" t="s">
        <v>167</v>
      </c>
      <c r="F35" s="53" t="s">
        <v>157</v>
      </c>
      <c r="G35" s="93">
        <v>1163</v>
      </c>
      <c r="H35" s="56"/>
      <c r="I35" s="38">
        <f t="shared" si="5"/>
        <v>0</v>
      </c>
    </row>
    <row r="36" spans="1:9" ht="25.5" customHeight="1">
      <c r="A36" s="6">
        <f t="shared" ref="A36:A40" si="6">1+A35</f>
        <v>23</v>
      </c>
      <c r="B36" s="6" t="s">
        <v>281</v>
      </c>
      <c r="C36" s="10" t="s">
        <v>22</v>
      </c>
      <c r="D36" s="10"/>
      <c r="E36" s="11" t="s">
        <v>166</v>
      </c>
      <c r="F36" s="53" t="s">
        <v>157</v>
      </c>
      <c r="G36" s="93">
        <f>G46+G43+G40</f>
        <v>5027</v>
      </c>
      <c r="H36" s="56"/>
      <c r="I36" s="38">
        <f t="shared" si="5"/>
        <v>0</v>
      </c>
    </row>
    <row r="37" spans="1:9" ht="25.5" customHeight="1">
      <c r="A37" s="6">
        <f t="shared" si="6"/>
        <v>24</v>
      </c>
      <c r="B37" s="6">
        <v>28</v>
      </c>
      <c r="C37" s="12" t="s">
        <v>22</v>
      </c>
      <c r="D37" s="12"/>
      <c r="E37" s="11" t="s">
        <v>23</v>
      </c>
      <c r="F37" s="53" t="s">
        <v>157</v>
      </c>
      <c r="G37" s="93">
        <f>G36+G35</f>
        <v>6190</v>
      </c>
      <c r="H37" s="13"/>
      <c r="I37" s="38">
        <f t="shared" si="5"/>
        <v>0</v>
      </c>
    </row>
    <row r="38" spans="1:9" ht="25.5" customHeight="1">
      <c r="A38" s="6">
        <f t="shared" si="6"/>
        <v>25</v>
      </c>
      <c r="B38" s="6">
        <v>29</v>
      </c>
      <c r="C38" s="12" t="s">
        <v>24</v>
      </c>
      <c r="D38" s="12"/>
      <c r="E38" s="11" t="s">
        <v>63</v>
      </c>
      <c r="F38" s="53" t="s">
        <v>157</v>
      </c>
      <c r="G38" s="93">
        <f>G50+G68+G69</f>
        <v>2094</v>
      </c>
      <c r="H38" s="13"/>
      <c r="I38" s="38">
        <f t="shared" si="5"/>
        <v>0</v>
      </c>
    </row>
    <row r="39" spans="1:9" ht="25.5" customHeight="1">
      <c r="A39" s="6">
        <f t="shared" si="6"/>
        <v>26</v>
      </c>
      <c r="B39" s="6">
        <v>30</v>
      </c>
      <c r="C39" s="12" t="s">
        <v>24</v>
      </c>
      <c r="D39" s="12"/>
      <c r="E39" s="11" t="s">
        <v>62</v>
      </c>
      <c r="F39" s="53" t="s">
        <v>157</v>
      </c>
      <c r="G39" s="93">
        <f>G35+G36</f>
        <v>6190</v>
      </c>
      <c r="H39" s="13"/>
      <c r="I39" s="38">
        <f t="shared" si="5"/>
        <v>0</v>
      </c>
    </row>
    <row r="40" spans="1:9" ht="38.25" customHeight="1">
      <c r="A40" s="6">
        <f t="shared" si="6"/>
        <v>27</v>
      </c>
      <c r="B40" s="6" t="s">
        <v>282</v>
      </c>
      <c r="C40" s="12" t="s">
        <v>25</v>
      </c>
      <c r="D40" s="12"/>
      <c r="E40" s="11" t="s">
        <v>173</v>
      </c>
      <c r="F40" s="53" t="s">
        <v>157</v>
      </c>
      <c r="G40" s="34">
        <v>80</v>
      </c>
      <c r="H40" s="13"/>
      <c r="I40" s="38">
        <f t="shared" si="5"/>
        <v>0</v>
      </c>
    </row>
    <row r="41" spans="1:9" ht="23.25" customHeight="1">
      <c r="A41" s="112" t="s">
        <v>94</v>
      </c>
      <c r="B41" s="113"/>
      <c r="C41" s="113"/>
      <c r="D41" s="113"/>
      <c r="E41" s="113"/>
      <c r="F41" s="113"/>
      <c r="G41" s="113"/>
      <c r="H41" s="114"/>
      <c r="I41" s="39">
        <f>SUM(I34:I40)</f>
        <v>0</v>
      </c>
    </row>
    <row r="42" spans="1:9" ht="23.25" customHeight="1">
      <c r="A42" s="9"/>
      <c r="B42" s="9"/>
      <c r="C42" s="9" t="s">
        <v>26</v>
      </c>
      <c r="D42" s="9">
        <v>45233120</v>
      </c>
      <c r="E42" s="118" t="s">
        <v>27</v>
      </c>
      <c r="F42" s="119"/>
      <c r="G42" s="119"/>
      <c r="H42" s="119"/>
      <c r="I42" s="120"/>
    </row>
    <row r="43" spans="1:9" ht="38.25" customHeight="1">
      <c r="A43" s="6">
        <f>1+A40</f>
        <v>28</v>
      </c>
      <c r="B43" s="6">
        <v>32</v>
      </c>
      <c r="C43" s="10" t="s">
        <v>30</v>
      </c>
      <c r="D43" s="10"/>
      <c r="E43" s="57" t="s">
        <v>203</v>
      </c>
      <c r="F43" s="53" t="s">
        <v>157</v>
      </c>
      <c r="G43" s="34">
        <f>4947-G46</f>
        <v>4537</v>
      </c>
      <c r="H43" s="13"/>
      <c r="I43" s="38">
        <f t="shared" ref="I43:I50" si="7">ROUND(G43*H43,2)</f>
        <v>0</v>
      </c>
    </row>
    <row r="44" spans="1:9" ht="56.25" customHeight="1">
      <c r="A44" s="6">
        <f>1+A43</f>
        <v>29</v>
      </c>
      <c r="B44" s="6">
        <v>33</v>
      </c>
      <c r="C44" s="10" t="s">
        <v>30</v>
      </c>
      <c r="D44" s="10"/>
      <c r="E44" s="57" t="s">
        <v>191</v>
      </c>
      <c r="F44" s="53" t="s">
        <v>157</v>
      </c>
      <c r="G44" s="34">
        <v>488</v>
      </c>
      <c r="H44" s="13"/>
      <c r="I44" s="38">
        <f t="shared" si="7"/>
        <v>0</v>
      </c>
    </row>
    <row r="45" spans="1:9" ht="38.25" customHeight="1">
      <c r="A45" s="6">
        <f t="shared" ref="A45:A49" si="8">1+A44</f>
        <v>30</v>
      </c>
      <c r="B45" s="6">
        <v>34</v>
      </c>
      <c r="C45" s="10" t="s">
        <v>30</v>
      </c>
      <c r="D45" s="10"/>
      <c r="E45" s="57" t="s">
        <v>184</v>
      </c>
      <c r="F45" s="53" t="s">
        <v>157</v>
      </c>
      <c r="G45" s="34">
        <v>622</v>
      </c>
      <c r="H45" s="13"/>
      <c r="I45" s="38">
        <f t="shared" si="7"/>
        <v>0</v>
      </c>
    </row>
    <row r="46" spans="1:9" ht="38.25" customHeight="1">
      <c r="A46" s="6">
        <f t="shared" si="8"/>
        <v>31</v>
      </c>
      <c r="B46" s="6">
        <v>35</v>
      </c>
      <c r="C46" s="10" t="s">
        <v>30</v>
      </c>
      <c r="D46" s="10"/>
      <c r="E46" s="57" t="s">
        <v>185</v>
      </c>
      <c r="F46" s="53" t="s">
        <v>157</v>
      </c>
      <c r="G46" s="34">
        <f>20.7+24.3+22.2+22.2+320.6</f>
        <v>410</v>
      </c>
      <c r="H46" s="13"/>
      <c r="I46" s="38">
        <f t="shared" si="7"/>
        <v>0</v>
      </c>
    </row>
    <row r="47" spans="1:9" ht="27.75" customHeight="1">
      <c r="A47" s="6">
        <f t="shared" si="8"/>
        <v>32</v>
      </c>
      <c r="B47" s="6">
        <v>36</v>
      </c>
      <c r="C47" s="10"/>
      <c r="D47" s="10"/>
      <c r="E47" s="11" t="s">
        <v>180</v>
      </c>
      <c r="F47" s="53" t="s">
        <v>157</v>
      </c>
      <c r="G47" s="34">
        <v>80</v>
      </c>
      <c r="H47" s="13"/>
      <c r="I47" s="38">
        <f t="shared" si="7"/>
        <v>0</v>
      </c>
    </row>
    <row r="48" spans="1:9" ht="55.5" customHeight="1">
      <c r="A48" s="6">
        <f t="shared" si="8"/>
        <v>33</v>
      </c>
      <c r="B48" s="6" t="s">
        <v>283</v>
      </c>
      <c r="C48" s="10" t="s">
        <v>29</v>
      </c>
      <c r="D48" s="10"/>
      <c r="E48" s="17" t="s">
        <v>154</v>
      </c>
      <c r="F48" s="53" t="s">
        <v>157</v>
      </c>
      <c r="G48" s="34">
        <v>80</v>
      </c>
      <c r="H48" s="56"/>
      <c r="I48" s="38">
        <f t="shared" si="7"/>
        <v>0</v>
      </c>
    </row>
    <row r="49" spans="1:9" ht="41.25" customHeight="1">
      <c r="A49" s="6">
        <f t="shared" si="8"/>
        <v>34</v>
      </c>
      <c r="B49" s="6" t="s">
        <v>284</v>
      </c>
      <c r="C49" s="10" t="s">
        <v>29</v>
      </c>
      <c r="D49" s="10"/>
      <c r="E49" s="11" t="s">
        <v>155</v>
      </c>
      <c r="F49" s="53" t="s">
        <v>157</v>
      </c>
      <c r="G49" s="34">
        <v>80</v>
      </c>
      <c r="H49" s="13"/>
      <c r="I49" s="38">
        <f t="shared" si="7"/>
        <v>0</v>
      </c>
    </row>
    <row r="50" spans="1:9" ht="24.75" customHeight="1">
      <c r="A50" s="6">
        <f>1+A49</f>
        <v>35</v>
      </c>
      <c r="B50" s="6">
        <v>39</v>
      </c>
      <c r="C50" s="10" t="s">
        <v>30</v>
      </c>
      <c r="D50" s="10"/>
      <c r="E50" s="11" t="s">
        <v>186</v>
      </c>
      <c r="F50" s="53" t="s">
        <v>157</v>
      </c>
      <c r="G50" s="34">
        <f>1882</f>
        <v>1882</v>
      </c>
      <c r="H50" s="13"/>
      <c r="I50" s="38">
        <f t="shared" si="7"/>
        <v>0</v>
      </c>
    </row>
    <row r="51" spans="1:9" ht="22.5" customHeight="1">
      <c r="A51" s="112" t="s">
        <v>93</v>
      </c>
      <c r="B51" s="113"/>
      <c r="C51" s="113"/>
      <c r="D51" s="113"/>
      <c r="E51" s="113"/>
      <c r="F51" s="113"/>
      <c r="G51" s="113"/>
      <c r="H51" s="114"/>
      <c r="I51" s="39">
        <f>SUM(I43:I50)</f>
        <v>0</v>
      </c>
    </row>
    <row r="52" spans="1:9" ht="22.5" customHeight="1">
      <c r="A52" s="9"/>
      <c r="B52" s="9"/>
      <c r="C52" s="9" t="s">
        <v>31</v>
      </c>
      <c r="D52" s="9" t="s">
        <v>51</v>
      </c>
      <c r="E52" s="118" t="s">
        <v>32</v>
      </c>
      <c r="F52" s="119"/>
      <c r="G52" s="119"/>
      <c r="H52" s="119"/>
      <c r="I52" s="120"/>
    </row>
    <row r="53" spans="1:9" ht="42.75" customHeight="1">
      <c r="A53" s="6">
        <f>1+A50</f>
        <v>36</v>
      </c>
      <c r="B53" s="6">
        <v>40</v>
      </c>
      <c r="C53" s="12" t="s">
        <v>33</v>
      </c>
      <c r="D53" s="12"/>
      <c r="E53" s="11" t="s">
        <v>179</v>
      </c>
      <c r="F53" s="53" t="s">
        <v>157</v>
      </c>
      <c r="G53" s="34">
        <f>2+6.8+2.3+15.8+13.4</f>
        <v>40.300000000000004</v>
      </c>
      <c r="H53" s="13"/>
      <c r="I53" s="38">
        <f t="shared" ref="I53:I61" si="9">ROUND(G53*H53,2)</f>
        <v>0</v>
      </c>
    </row>
    <row r="54" spans="1:9" ht="41.25" customHeight="1">
      <c r="A54" s="6">
        <f>1+A53</f>
        <v>37</v>
      </c>
      <c r="B54" s="6">
        <v>41</v>
      </c>
      <c r="C54" s="12" t="s">
        <v>33</v>
      </c>
      <c r="D54" s="12"/>
      <c r="E54" s="11" t="s">
        <v>177</v>
      </c>
      <c r="F54" s="53" t="s">
        <v>157</v>
      </c>
      <c r="G54" s="93">
        <v>54.5</v>
      </c>
      <c r="H54" s="13"/>
      <c r="I54" s="38">
        <f t="shared" si="9"/>
        <v>0</v>
      </c>
    </row>
    <row r="55" spans="1:9" ht="25.5" customHeight="1">
      <c r="A55" s="6">
        <f>1+A54</f>
        <v>38</v>
      </c>
      <c r="B55" s="6">
        <v>42</v>
      </c>
      <c r="C55" s="12" t="s">
        <v>34</v>
      </c>
      <c r="D55" s="12"/>
      <c r="E55" s="11" t="s">
        <v>285</v>
      </c>
      <c r="F55" s="53" t="s">
        <v>55</v>
      </c>
      <c r="G55" s="31">
        <f>12+20+12+12+12</f>
        <v>68</v>
      </c>
      <c r="H55" s="13"/>
      <c r="I55" s="38">
        <f t="shared" si="9"/>
        <v>0</v>
      </c>
    </row>
    <row r="56" spans="1:9" ht="33" customHeight="1">
      <c r="A56" s="6">
        <f t="shared" ref="A56:A60" si="10">1+A55</f>
        <v>39</v>
      </c>
      <c r="B56" s="6">
        <v>43</v>
      </c>
      <c r="C56" s="12" t="s">
        <v>34</v>
      </c>
      <c r="D56" s="12"/>
      <c r="E56" s="11" t="s">
        <v>307</v>
      </c>
      <c r="F56" s="53" t="s">
        <v>55</v>
      </c>
      <c r="G56" s="31">
        <v>18</v>
      </c>
      <c r="H56" s="13"/>
      <c r="I56" s="38">
        <f t="shared" si="9"/>
        <v>0</v>
      </c>
    </row>
    <row r="57" spans="1:9" ht="34.5" customHeight="1">
      <c r="A57" s="6">
        <f t="shared" si="10"/>
        <v>40</v>
      </c>
      <c r="B57" s="6">
        <v>44</v>
      </c>
      <c r="C57" s="12" t="s">
        <v>34</v>
      </c>
      <c r="D57" s="12"/>
      <c r="E57" s="11" t="s">
        <v>308</v>
      </c>
      <c r="F57" s="53" t="s">
        <v>55</v>
      </c>
      <c r="G57" s="31">
        <f>3+2+1+2</f>
        <v>8</v>
      </c>
      <c r="H57" s="13"/>
      <c r="I57" s="38">
        <f t="shared" si="9"/>
        <v>0</v>
      </c>
    </row>
    <row r="58" spans="1:9" ht="25.5" customHeight="1">
      <c r="A58" s="6">
        <f>1+A57</f>
        <v>41</v>
      </c>
      <c r="B58" s="6">
        <v>45</v>
      </c>
      <c r="C58" s="12" t="s">
        <v>34</v>
      </c>
      <c r="D58" s="12"/>
      <c r="E58" s="11" t="s">
        <v>156</v>
      </c>
      <c r="F58" s="53" t="s">
        <v>55</v>
      </c>
      <c r="G58" s="31">
        <v>13</v>
      </c>
      <c r="H58" s="13"/>
      <c r="I58" s="38">
        <f t="shared" si="9"/>
        <v>0</v>
      </c>
    </row>
    <row r="59" spans="1:9" ht="25.5" customHeight="1">
      <c r="A59" s="6">
        <f>1+A58</f>
        <v>42</v>
      </c>
      <c r="B59" s="6">
        <v>46</v>
      </c>
      <c r="C59" s="12" t="s">
        <v>34</v>
      </c>
      <c r="D59" s="12"/>
      <c r="E59" s="11" t="s">
        <v>174</v>
      </c>
      <c r="F59" s="53" t="s">
        <v>38</v>
      </c>
      <c r="G59" s="31">
        <v>74</v>
      </c>
      <c r="H59" s="13"/>
      <c r="I59" s="38">
        <f t="shared" si="9"/>
        <v>0</v>
      </c>
    </row>
    <row r="60" spans="1:9" ht="25.5" customHeight="1">
      <c r="A60" s="6">
        <f t="shared" si="10"/>
        <v>43</v>
      </c>
      <c r="B60" s="6">
        <v>47</v>
      </c>
      <c r="C60" s="12" t="s">
        <v>34</v>
      </c>
      <c r="D60" s="12"/>
      <c r="E60" s="11" t="s">
        <v>286</v>
      </c>
      <c r="F60" s="53" t="s">
        <v>55</v>
      </c>
      <c r="G60" s="31">
        <v>85</v>
      </c>
      <c r="H60" s="13"/>
      <c r="I60" s="38">
        <f t="shared" si="9"/>
        <v>0</v>
      </c>
    </row>
    <row r="61" spans="1:9" ht="25.5" customHeight="1">
      <c r="A61" s="6">
        <f>1+A60</f>
        <v>44</v>
      </c>
      <c r="B61" s="6">
        <v>48</v>
      </c>
      <c r="C61" s="12" t="s">
        <v>34</v>
      </c>
      <c r="D61" s="12"/>
      <c r="E61" s="11" t="s">
        <v>60</v>
      </c>
      <c r="F61" s="53" t="s">
        <v>55</v>
      </c>
      <c r="G61" s="31">
        <v>6</v>
      </c>
      <c r="H61" s="13"/>
      <c r="I61" s="38">
        <f t="shared" si="9"/>
        <v>0</v>
      </c>
    </row>
    <row r="62" spans="1:9" ht="23.25" customHeight="1">
      <c r="A62" s="112" t="s">
        <v>92</v>
      </c>
      <c r="B62" s="113"/>
      <c r="C62" s="113"/>
      <c r="D62" s="113"/>
      <c r="E62" s="113"/>
      <c r="F62" s="113"/>
      <c r="G62" s="113"/>
      <c r="H62" s="114"/>
      <c r="I62" s="39">
        <f>SUM(I53:I61)</f>
        <v>0</v>
      </c>
    </row>
    <row r="63" spans="1:9" ht="23.25" customHeight="1">
      <c r="A63" s="9"/>
      <c r="B63" s="9"/>
      <c r="C63" s="9" t="s">
        <v>35</v>
      </c>
      <c r="D63" s="9" t="s">
        <v>51</v>
      </c>
      <c r="E63" s="118" t="s">
        <v>36</v>
      </c>
      <c r="F63" s="119"/>
      <c r="G63" s="119"/>
      <c r="H63" s="119"/>
      <c r="I63" s="120"/>
    </row>
    <row r="64" spans="1:9" ht="51.75" customHeight="1">
      <c r="A64" s="6">
        <f>1+A61</f>
        <v>45</v>
      </c>
      <c r="B64" s="6">
        <v>49</v>
      </c>
      <c r="C64" s="10" t="s">
        <v>37</v>
      </c>
      <c r="D64" s="10"/>
      <c r="E64" s="11" t="s">
        <v>171</v>
      </c>
      <c r="F64" s="53" t="s">
        <v>38</v>
      </c>
      <c r="G64" s="34">
        <v>1654</v>
      </c>
      <c r="H64" s="13"/>
      <c r="I64" s="38">
        <f t="shared" ref="I64:I70" si="11">ROUND(G64*H64,2)</f>
        <v>0</v>
      </c>
    </row>
    <row r="65" spans="1:9" ht="49.5" customHeight="1">
      <c r="A65" s="6">
        <f>1+A64</f>
        <v>46</v>
      </c>
      <c r="B65" s="6">
        <v>50</v>
      </c>
      <c r="C65" s="10" t="s">
        <v>37</v>
      </c>
      <c r="D65" s="10"/>
      <c r="E65" s="11" t="s">
        <v>172</v>
      </c>
      <c r="F65" s="53" t="s">
        <v>38</v>
      </c>
      <c r="G65" s="34">
        <v>478</v>
      </c>
      <c r="H65" s="13"/>
      <c r="I65" s="38">
        <f t="shared" si="11"/>
        <v>0</v>
      </c>
    </row>
    <row r="66" spans="1:9" ht="38.25" customHeight="1">
      <c r="A66" s="6">
        <f t="shared" ref="A66:A70" si="12">1+A65</f>
        <v>47</v>
      </c>
      <c r="B66" s="6">
        <v>51</v>
      </c>
      <c r="C66" s="10" t="s">
        <v>66</v>
      </c>
      <c r="D66" s="10"/>
      <c r="E66" s="11" t="s">
        <v>163</v>
      </c>
      <c r="F66" s="53" t="s">
        <v>38</v>
      </c>
      <c r="G66" s="34">
        <v>38</v>
      </c>
      <c r="H66" s="13"/>
      <c r="I66" s="38">
        <f t="shared" si="11"/>
        <v>0</v>
      </c>
    </row>
    <row r="67" spans="1:9" ht="25.5" customHeight="1">
      <c r="A67" s="6">
        <f t="shared" si="12"/>
        <v>48</v>
      </c>
      <c r="B67" s="6" t="s">
        <v>309</v>
      </c>
      <c r="C67" s="10" t="s">
        <v>39</v>
      </c>
      <c r="D67" s="10"/>
      <c r="E67" s="11" t="s">
        <v>182</v>
      </c>
      <c r="F67" s="53" t="s">
        <v>38</v>
      </c>
      <c r="G67" s="34">
        <v>1032</v>
      </c>
      <c r="H67" s="13"/>
      <c r="I67" s="38">
        <f t="shared" si="11"/>
        <v>0</v>
      </c>
    </row>
    <row r="68" spans="1:9" ht="25.5" customHeight="1">
      <c r="A68" s="6">
        <f t="shared" si="12"/>
        <v>49</v>
      </c>
      <c r="B68" s="6">
        <v>53</v>
      </c>
      <c r="C68" s="10" t="s">
        <v>67</v>
      </c>
      <c r="D68" s="10"/>
      <c r="E68" s="11" t="s">
        <v>61</v>
      </c>
      <c r="F68" s="53" t="s">
        <v>157</v>
      </c>
      <c r="G68" s="34">
        <f>97+70</f>
        <v>167</v>
      </c>
      <c r="H68" s="13"/>
      <c r="I68" s="38">
        <f t="shared" si="11"/>
        <v>0</v>
      </c>
    </row>
    <row r="69" spans="1:9" ht="25.5" customHeight="1">
      <c r="A69" s="6">
        <f t="shared" si="12"/>
        <v>50</v>
      </c>
      <c r="B69" s="6">
        <v>54</v>
      </c>
      <c r="C69" s="10" t="s">
        <v>68</v>
      </c>
      <c r="D69" s="10"/>
      <c r="E69" s="11" t="s">
        <v>64</v>
      </c>
      <c r="F69" s="53" t="s">
        <v>157</v>
      </c>
      <c r="G69" s="34">
        <f>4+5+4+4+4+24</f>
        <v>45</v>
      </c>
      <c r="H69" s="13"/>
      <c r="I69" s="38">
        <f t="shared" si="11"/>
        <v>0</v>
      </c>
    </row>
    <row r="70" spans="1:9" ht="25.5" customHeight="1">
      <c r="A70" s="6">
        <f t="shared" si="12"/>
        <v>51</v>
      </c>
      <c r="B70" s="6">
        <v>55</v>
      </c>
      <c r="C70" s="10"/>
      <c r="D70" s="10"/>
      <c r="E70" s="11" t="s">
        <v>59</v>
      </c>
      <c r="F70" s="54" t="s">
        <v>55</v>
      </c>
      <c r="G70" s="32">
        <v>56</v>
      </c>
      <c r="H70" s="14"/>
      <c r="I70" s="38">
        <f t="shared" si="11"/>
        <v>0</v>
      </c>
    </row>
    <row r="71" spans="1:9" ht="23.25" customHeight="1">
      <c r="A71" s="112" t="s">
        <v>91</v>
      </c>
      <c r="B71" s="113"/>
      <c r="C71" s="113"/>
      <c r="D71" s="113"/>
      <c r="E71" s="113"/>
      <c r="F71" s="113"/>
      <c r="G71" s="113"/>
      <c r="H71" s="114"/>
      <c r="I71" s="39">
        <f>SUM(I64:I70)</f>
        <v>0</v>
      </c>
    </row>
    <row r="72" spans="1:9" ht="23.25" customHeight="1">
      <c r="A72" s="9"/>
      <c r="B72" s="9"/>
      <c r="C72" s="9" t="s">
        <v>40</v>
      </c>
      <c r="D72" s="9" t="s">
        <v>49</v>
      </c>
      <c r="E72" s="118" t="s">
        <v>41</v>
      </c>
      <c r="F72" s="119"/>
      <c r="G72" s="119"/>
      <c r="H72" s="119"/>
      <c r="I72" s="120"/>
    </row>
    <row r="73" spans="1:9" ht="25.5" customHeight="1">
      <c r="A73" s="6">
        <f>1+A70</f>
        <v>52</v>
      </c>
      <c r="B73" s="6" t="s">
        <v>310</v>
      </c>
      <c r="C73" s="10" t="s">
        <v>42</v>
      </c>
      <c r="D73" s="10"/>
      <c r="E73" s="11" t="s">
        <v>57</v>
      </c>
      <c r="F73" s="53" t="s">
        <v>157</v>
      </c>
      <c r="G73" s="34">
        <v>3300</v>
      </c>
      <c r="H73" s="13"/>
      <c r="I73" s="38">
        <f t="shared" ref="I73:I74" si="13">ROUND(G73*H73,2)</f>
        <v>0</v>
      </c>
    </row>
    <row r="74" spans="1:9" ht="25.5" customHeight="1">
      <c r="A74" s="6">
        <f>1+A73</f>
        <v>53</v>
      </c>
      <c r="B74" s="6">
        <v>57</v>
      </c>
      <c r="C74" s="10" t="s">
        <v>42</v>
      </c>
      <c r="D74" s="10"/>
      <c r="E74" s="11" t="s">
        <v>58</v>
      </c>
      <c r="F74" s="53" t="s">
        <v>157</v>
      </c>
      <c r="G74" s="34">
        <v>3300</v>
      </c>
      <c r="H74" s="13"/>
      <c r="I74" s="38">
        <f t="shared" si="13"/>
        <v>0</v>
      </c>
    </row>
    <row r="75" spans="1:9" ht="23.25" customHeight="1">
      <c r="A75" s="112" t="s">
        <v>90</v>
      </c>
      <c r="B75" s="113"/>
      <c r="C75" s="113"/>
      <c r="D75" s="113"/>
      <c r="E75" s="113"/>
      <c r="F75" s="113"/>
      <c r="G75" s="113"/>
      <c r="H75" s="114"/>
      <c r="I75" s="39">
        <f>+I73+I74</f>
        <v>0</v>
      </c>
    </row>
    <row r="76" spans="1:9" ht="23.25" customHeight="1">
      <c r="A76" s="9"/>
      <c r="B76" s="9"/>
      <c r="C76" s="9" t="s">
        <v>43</v>
      </c>
      <c r="D76" s="9"/>
      <c r="E76" s="118" t="s">
        <v>44</v>
      </c>
      <c r="F76" s="119"/>
      <c r="G76" s="119"/>
      <c r="H76" s="119"/>
      <c r="I76" s="120"/>
    </row>
    <row r="77" spans="1:9" ht="25.5" customHeight="1">
      <c r="A77" s="6">
        <f>1+A74</f>
        <v>54</v>
      </c>
      <c r="B77" s="6">
        <v>58</v>
      </c>
      <c r="C77" s="10" t="s">
        <v>45</v>
      </c>
      <c r="D77" s="10"/>
      <c r="E77" s="11" t="s">
        <v>46</v>
      </c>
      <c r="F77" s="53" t="s">
        <v>55</v>
      </c>
      <c r="G77" s="31">
        <f>35+1</f>
        <v>36</v>
      </c>
      <c r="H77" s="13"/>
      <c r="I77" s="38">
        <f t="shared" ref="I77:I78" si="14">ROUND(G77*H77,2)</f>
        <v>0</v>
      </c>
    </row>
    <row r="78" spans="1:9" ht="36" customHeight="1">
      <c r="A78" s="6">
        <f>1+A77</f>
        <v>55</v>
      </c>
      <c r="B78" s="6">
        <v>59</v>
      </c>
      <c r="C78" s="10" t="s">
        <v>45</v>
      </c>
      <c r="D78" s="10"/>
      <c r="E78" s="11" t="s">
        <v>47</v>
      </c>
      <c r="F78" s="53" t="s">
        <v>55</v>
      </c>
      <c r="G78" s="31">
        <f>144+162+257+183</f>
        <v>746</v>
      </c>
      <c r="H78" s="13"/>
      <c r="I78" s="38">
        <f t="shared" si="14"/>
        <v>0</v>
      </c>
    </row>
    <row r="79" spans="1:9" ht="23.25" customHeight="1">
      <c r="A79" s="112" t="s">
        <v>89</v>
      </c>
      <c r="B79" s="113"/>
      <c r="C79" s="113"/>
      <c r="D79" s="113"/>
      <c r="E79" s="113"/>
      <c r="F79" s="113"/>
      <c r="G79" s="113"/>
      <c r="H79" s="114"/>
      <c r="I79" s="39">
        <f>SUM(I77:I78)</f>
        <v>0</v>
      </c>
    </row>
    <row r="80" spans="1:9" ht="23.25" customHeight="1">
      <c r="A80" s="9"/>
      <c r="B80" s="9"/>
      <c r="C80" s="9" t="s">
        <v>85</v>
      </c>
      <c r="D80" s="9"/>
      <c r="E80" s="118" t="s">
        <v>296</v>
      </c>
      <c r="F80" s="119"/>
      <c r="G80" s="119"/>
      <c r="H80" s="119"/>
      <c r="I80" s="120"/>
    </row>
    <row r="81" spans="1:9" ht="98.25" customHeight="1">
      <c r="A81" s="6">
        <f>1+A78</f>
        <v>56</v>
      </c>
      <c r="B81" s="6" t="s">
        <v>287</v>
      </c>
      <c r="C81" s="10" t="s">
        <v>86</v>
      </c>
      <c r="D81" s="10"/>
      <c r="E81" s="16" t="s">
        <v>190</v>
      </c>
      <c r="F81" s="53" t="s">
        <v>55</v>
      </c>
      <c r="G81" s="34">
        <f>26+10+16+8+7+1+1+1+42+20+8+2</f>
        <v>142</v>
      </c>
      <c r="H81" s="13"/>
      <c r="I81" s="38">
        <f>ROUND(G81*H81,2)</f>
        <v>0</v>
      </c>
    </row>
    <row r="82" spans="1:9" ht="23.25" customHeight="1" thickBot="1">
      <c r="A82" s="133" t="s">
        <v>88</v>
      </c>
      <c r="B82" s="134"/>
      <c r="C82" s="134"/>
      <c r="D82" s="134"/>
      <c r="E82" s="134"/>
      <c r="F82" s="134"/>
      <c r="G82" s="134"/>
      <c r="H82" s="135"/>
      <c r="I82" s="40">
        <f>+I81</f>
        <v>0</v>
      </c>
    </row>
    <row r="83" spans="1:9" ht="30" customHeight="1" thickBot="1">
      <c r="A83" s="129" t="s">
        <v>270</v>
      </c>
      <c r="B83" s="130"/>
      <c r="C83" s="130"/>
      <c r="D83" s="130"/>
      <c r="E83" s="130"/>
      <c r="F83" s="130"/>
      <c r="G83" s="130"/>
      <c r="H83" s="132"/>
      <c r="I83" s="43">
        <f>+I28+I32+I41+I51+I62+I71+I75+I79+I82</f>
        <v>0</v>
      </c>
    </row>
    <row r="84" spans="1:9" ht="26.25" customHeight="1" thickBot="1">
      <c r="A84" s="126" t="s">
        <v>149</v>
      </c>
      <c r="B84" s="127"/>
      <c r="C84" s="127"/>
      <c r="D84" s="127"/>
      <c r="E84" s="127"/>
      <c r="F84" s="127"/>
      <c r="G84" s="127"/>
      <c r="H84" s="127"/>
      <c r="I84" s="128"/>
    </row>
    <row r="85" spans="1:9" ht="25.5" customHeight="1">
      <c r="A85" s="48"/>
      <c r="B85" s="48"/>
      <c r="C85" s="48"/>
      <c r="D85" s="48" t="s">
        <v>208</v>
      </c>
      <c r="E85" s="121" t="s">
        <v>109</v>
      </c>
      <c r="F85" s="122"/>
      <c r="G85" s="122"/>
      <c r="H85" s="122"/>
      <c r="I85" s="123"/>
    </row>
    <row r="86" spans="1:9" ht="96" customHeight="1">
      <c r="A86" s="71">
        <v>57</v>
      </c>
      <c r="B86" s="72" t="s">
        <v>301</v>
      </c>
      <c r="C86" s="1" t="s">
        <v>298</v>
      </c>
      <c r="D86" s="2"/>
      <c r="E86" s="25" t="s">
        <v>317</v>
      </c>
      <c r="F86" s="2" t="s">
        <v>38</v>
      </c>
      <c r="G86" s="3">
        <v>89</v>
      </c>
      <c r="H86" s="90"/>
      <c r="I86" s="38">
        <f t="shared" ref="I86:I97" si="15">ROUND(G86*H86,2)</f>
        <v>0</v>
      </c>
    </row>
    <row r="87" spans="1:9" ht="99.75" customHeight="1">
      <c r="A87" s="71">
        <v>58</v>
      </c>
      <c r="B87" s="72" t="s">
        <v>209</v>
      </c>
      <c r="C87" s="1" t="s">
        <v>298</v>
      </c>
      <c r="D87" s="2"/>
      <c r="E87" s="25" t="s">
        <v>316</v>
      </c>
      <c r="F87" s="2" t="s">
        <v>38</v>
      </c>
      <c r="G87" s="3">
        <v>13</v>
      </c>
      <c r="H87" s="90"/>
      <c r="I87" s="38">
        <f t="shared" si="15"/>
        <v>0</v>
      </c>
    </row>
    <row r="88" spans="1:9" ht="84">
      <c r="A88" s="71">
        <f t="shared" ref="A88:A95" si="16">1+A87</f>
        <v>59</v>
      </c>
      <c r="B88" s="72" t="s">
        <v>210</v>
      </c>
      <c r="C88" s="1" t="s">
        <v>298</v>
      </c>
      <c r="D88" s="2"/>
      <c r="E88" s="25" t="s">
        <v>103</v>
      </c>
      <c r="F88" s="2" t="s">
        <v>38</v>
      </c>
      <c r="G88" s="3">
        <v>252.79</v>
      </c>
      <c r="H88" s="90"/>
      <c r="I88" s="38">
        <f t="shared" si="15"/>
        <v>0</v>
      </c>
    </row>
    <row r="89" spans="1:9" ht="101.25" customHeight="1">
      <c r="A89" s="72">
        <v>60</v>
      </c>
      <c r="B89" s="72">
        <v>80</v>
      </c>
      <c r="C89" s="1" t="s">
        <v>298</v>
      </c>
      <c r="D89" s="108"/>
      <c r="E89" s="109" t="s">
        <v>318</v>
      </c>
      <c r="F89" s="108" t="s">
        <v>38</v>
      </c>
      <c r="G89" s="110">
        <v>22</v>
      </c>
      <c r="H89" s="111"/>
      <c r="I89" s="38">
        <f t="shared" si="15"/>
        <v>0</v>
      </c>
    </row>
    <row r="90" spans="1:9" ht="124.5">
      <c r="A90" s="71">
        <v>61</v>
      </c>
      <c r="B90" s="72" t="s">
        <v>211</v>
      </c>
      <c r="C90" s="1" t="s">
        <v>298</v>
      </c>
      <c r="D90" s="2"/>
      <c r="E90" s="25" t="s">
        <v>104</v>
      </c>
      <c r="F90" s="2" t="s">
        <v>38</v>
      </c>
      <c r="G90" s="3">
        <v>471</v>
      </c>
      <c r="H90" s="90"/>
      <c r="I90" s="38">
        <f t="shared" si="15"/>
        <v>0</v>
      </c>
    </row>
    <row r="91" spans="1:9" ht="124.5">
      <c r="A91" s="71">
        <f t="shared" si="16"/>
        <v>62</v>
      </c>
      <c r="B91" s="72" t="s">
        <v>212</v>
      </c>
      <c r="C91" s="1" t="s">
        <v>298</v>
      </c>
      <c r="D91" s="2"/>
      <c r="E91" s="25" t="s">
        <v>105</v>
      </c>
      <c r="F91" s="2" t="s">
        <v>38</v>
      </c>
      <c r="G91" s="3">
        <v>106</v>
      </c>
      <c r="H91" s="90"/>
      <c r="I91" s="38">
        <f t="shared" si="15"/>
        <v>0</v>
      </c>
    </row>
    <row r="92" spans="1:9" ht="60">
      <c r="A92" s="71">
        <f t="shared" si="16"/>
        <v>63</v>
      </c>
      <c r="B92" s="72" t="s">
        <v>216</v>
      </c>
      <c r="C92" s="1" t="s">
        <v>96</v>
      </c>
      <c r="D92" s="2"/>
      <c r="E92" s="19" t="s">
        <v>97</v>
      </c>
      <c r="F92" s="2" t="s">
        <v>55</v>
      </c>
      <c r="G92" s="3">
        <v>5</v>
      </c>
      <c r="H92" s="90"/>
      <c r="I92" s="38">
        <f t="shared" si="15"/>
        <v>0</v>
      </c>
    </row>
    <row r="93" spans="1:9" ht="60">
      <c r="A93" s="71">
        <f t="shared" si="16"/>
        <v>64</v>
      </c>
      <c r="B93" s="72" t="s">
        <v>213</v>
      </c>
      <c r="C93" s="1" t="s">
        <v>96</v>
      </c>
      <c r="D93" s="2"/>
      <c r="E93" s="19" t="s">
        <v>98</v>
      </c>
      <c r="F93" s="2" t="s">
        <v>55</v>
      </c>
      <c r="G93" s="3">
        <v>21</v>
      </c>
      <c r="H93" s="90"/>
      <c r="I93" s="38">
        <f t="shared" si="15"/>
        <v>0</v>
      </c>
    </row>
    <row r="94" spans="1:9" ht="60">
      <c r="A94" s="71">
        <f t="shared" si="16"/>
        <v>65</v>
      </c>
      <c r="B94" s="72" t="s">
        <v>214</v>
      </c>
      <c r="C94" s="1" t="s">
        <v>96</v>
      </c>
      <c r="D94" s="2"/>
      <c r="E94" s="19" t="s">
        <v>99</v>
      </c>
      <c r="F94" s="2" t="s">
        <v>70</v>
      </c>
      <c r="G94" s="49">
        <v>2</v>
      </c>
      <c r="H94" s="90"/>
      <c r="I94" s="38">
        <f t="shared" si="15"/>
        <v>0</v>
      </c>
    </row>
    <row r="95" spans="1:9" ht="60">
      <c r="A95" s="71">
        <f t="shared" si="16"/>
        <v>66</v>
      </c>
      <c r="B95" s="72" t="s">
        <v>215</v>
      </c>
      <c r="C95" s="1" t="s">
        <v>96</v>
      </c>
      <c r="D95" s="2"/>
      <c r="E95" s="19" t="s">
        <v>100</v>
      </c>
      <c r="F95" s="2" t="s">
        <v>55</v>
      </c>
      <c r="G95" s="49">
        <v>2</v>
      </c>
      <c r="H95" s="90"/>
      <c r="I95" s="38">
        <f t="shared" si="15"/>
        <v>0</v>
      </c>
    </row>
    <row r="96" spans="1:9" ht="60">
      <c r="A96" s="71">
        <f>1+A95</f>
        <v>67</v>
      </c>
      <c r="B96" s="73" t="s">
        <v>217</v>
      </c>
      <c r="C96" s="44" t="s">
        <v>96</v>
      </c>
      <c r="D96" s="61"/>
      <c r="E96" s="28" t="s">
        <v>101</v>
      </c>
      <c r="F96" s="61" t="s">
        <v>55</v>
      </c>
      <c r="G96" s="62">
        <v>6</v>
      </c>
      <c r="H96" s="91"/>
      <c r="I96" s="41">
        <f t="shared" si="15"/>
        <v>0</v>
      </c>
    </row>
    <row r="97" spans="1:9" ht="48.75" thickBot="1">
      <c r="A97" s="71">
        <f>1+A96</f>
        <v>68</v>
      </c>
      <c r="B97" s="73" t="s">
        <v>217</v>
      </c>
      <c r="C97" s="44" t="s">
        <v>96</v>
      </c>
      <c r="D97" s="27"/>
      <c r="E97" s="28" t="s">
        <v>206</v>
      </c>
      <c r="F97" s="27" t="s">
        <v>55</v>
      </c>
      <c r="G97" s="50">
        <v>18</v>
      </c>
      <c r="H97" s="92"/>
      <c r="I97" s="41">
        <f t="shared" si="15"/>
        <v>0</v>
      </c>
    </row>
    <row r="98" spans="1:9" ht="23.25" customHeight="1" thickBot="1">
      <c r="A98" s="129" t="s">
        <v>107</v>
      </c>
      <c r="B98" s="130"/>
      <c r="C98" s="130"/>
      <c r="D98" s="130"/>
      <c r="E98" s="130"/>
      <c r="F98" s="130"/>
      <c r="G98" s="130"/>
      <c r="H98" s="131"/>
      <c r="I98" s="42">
        <f>SUM(I86:I97)</f>
        <v>0</v>
      </c>
    </row>
    <row r="99" spans="1:9" ht="27" customHeight="1" thickBot="1">
      <c r="A99" s="126" t="s">
        <v>126</v>
      </c>
      <c r="B99" s="127"/>
      <c r="C99" s="127"/>
      <c r="D99" s="127"/>
      <c r="E99" s="127"/>
      <c r="F99" s="127"/>
      <c r="G99" s="127"/>
      <c r="H99" s="127"/>
      <c r="I99" s="128"/>
    </row>
    <row r="100" spans="1:9" ht="25.5" customHeight="1">
      <c r="A100" s="48"/>
      <c r="B100" s="48"/>
      <c r="C100" s="48" t="s">
        <v>71</v>
      </c>
      <c r="D100" s="48" t="s">
        <v>72</v>
      </c>
      <c r="E100" s="138" t="s">
        <v>69</v>
      </c>
      <c r="F100" s="139"/>
      <c r="G100" s="139"/>
      <c r="H100" s="139"/>
      <c r="I100" s="140"/>
    </row>
    <row r="101" spans="1:9" ht="50.25">
      <c r="A101" s="6">
        <f>1+A97</f>
        <v>69</v>
      </c>
      <c r="B101" s="6" t="s">
        <v>240</v>
      </c>
      <c r="C101" s="10" t="s">
        <v>315</v>
      </c>
      <c r="D101" s="76"/>
      <c r="E101" s="21" t="s">
        <v>312</v>
      </c>
      <c r="F101" s="30" t="s">
        <v>38</v>
      </c>
      <c r="G101" s="36">
        <v>1199</v>
      </c>
      <c r="H101" s="83"/>
      <c r="I101" s="38">
        <f t="shared" ref="I101:I112" si="17">ROUND(G101*H101,2)</f>
        <v>0</v>
      </c>
    </row>
    <row r="102" spans="1:9" ht="38.25">
      <c r="A102" s="6">
        <f>1+A101</f>
        <v>70</v>
      </c>
      <c r="B102" s="6" t="s">
        <v>241</v>
      </c>
      <c r="C102" s="10" t="s">
        <v>315</v>
      </c>
      <c r="D102" s="76"/>
      <c r="E102" s="21" t="s">
        <v>313</v>
      </c>
      <c r="F102" s="30" t="s">
        <v>38</v>
      </c>
      <c r="G102" s="36">
        <v>5</v>
      </c>
      <c r="H102" s="83"/>
      <c r="I102" s="38">
        <f t="shared" si="17"/>
        <v>0</v>
      </c>
    </row>
    <row r="103" spans="1:9" ht="38.25">
      <c r="A103" s="6">
        <f t="shared" ref="A103:A111" si="18">1+A102</f>
        <v>71</v>
      </c>
      <c r="B103" s="6" t="s">
        <v>242</v>
      </c>
      <c r="C103" s="10" t="s">
        <v>315</v>
      </c>
      <c r="D103" s="76"/>
      <c r="E103" s="21" t="s">
        <v>243</v>
      </c>
      <c r="F103" s="30" t="s">
        <v>70</v>
      </c>
      <c r="G103" s="51">
        <v>1</v>
      </c>
      <c r="H103" s="83"/>
      <c r="I103" s="38">
        <f t="shared" si="17"/>
        <v>0</v>
      </c>
    </row>
    <row r="104" spans="1:9" ht="24">
      <c r="A104" s="6">
        <f t="shared" si="18"/>
        <v>72</v>
      </c>
      <c r="B104" s="6">
        <v>4.5</v>
      </c>
      <c r="C104" s="10" t="s">
        <v>315</v>
      </c>
      <c r="D104" s="76"/>
      <c r="E104" s="21" t="s">
        <v>244</v>
      </c>
      <c r="F104" s="30" t="s">
        <v>38</v>
      </c>
      <c r="G104" s="36">
        <v>44</v>
      </c>
      <c r="H104" s="83"/>
      <c r="I104" s="38">
        <f t="shared" si="17"/>
        <v>0</v>
      </c>
    </row>
    <row r="105" spans="1:9" ht="24">
      <c r="A105" s="6">
        <f t="shared" si="18"/>
        <v>73</v>
      </c>
      <c r="B105" s="85">
        <v>20</v>
      </c>
      <c r="C105" s="10" t="s">
        <v>315</v>
      </c>
      <c r="D105" s="76"/>
      <c r="E105" s="17" t="s">
        <v>83</v>
      </c>
      <c r="F105" s="53" t="s">
        <v>55</v>
      </c>
      <c r="G105" s="31">
        <v>5</v>
      </c>
      <c r="H105" s="83"/>
      <c r="I105" s="38">
        <f t="shared" si="17"/>
        <v>0</v>
      </c>
    </row>
    <row r="106" spans="1:9" ht="36">
      <c r="A106" s="6">
        <f t="shared" si="18"/>
        <v>74</v>
      </c>
      <c r="B106" s="6" t="s">
        <v>245</v>
      </c>
      <c r="C106" s="10" t="s">
        <v>315</v>
      </c>
      <c r="D106" s="76"/>
      <c r="E106" s="23" t="s">
        <v>246</v>
      </c>
      <c r="F106" s="30" t="s">
        <v>38</v>
      </c>
      <c r="G106" s="36">
        <v>30</v>
      </c>
      <c r="H106" s="83"/>
      <c r="I106" s="38">
        <f t="shared" si="17"/>
        <v>0</v>
      </c>
    </row>
    <row r="107" spans="1:9" ht="36">
      <c r="A107" s="6">
        <f t="shared" si="18"/>
        <v>75</v>
      </c>
      <c r="B107" s="6" t="s">
        <v>247</v>
      </c>
      <c r="C107" s="10" t="s">
        <v>315</v>
      </c>
      <c r="D107" s="76"/>
      <c r="E107" s="21" t="s">
        <v>248</v>
      </c>
      <c r="F107" s="30" t="s">
        <v>38</v>
      </c>
      <c r="G107" s="36">
        <v>100</v>
      </c>
      <c r="H107" s="83"/>
      <c r="I107" s="38">
        <f t="shared" si="17"/>
        <v>0</v>
      </c>
    </row>
    <row r="108" spans="1:9" ht="36">
      <c r="A108" s="6">
        <f t="shared" si="18"/>
        <v>76</v>
      </c>
      <c r="B108" s="6" t="s">
        <v>295</v>
      </c>
      <c r="C108" s="10" t="s">
        <v>315</v>
      </c>
      <c r="D108" s="76"/>
      <c r="E108" s="21" t="s">
        <v>249</v>
      </c>
      <c r="F108" s="30" t="s">
        <v>38</v>
      </c>
      <c r="G108" s="36">
        <v>187</v>
      </c>
      <c r="H108" s="83"/>
      <c r="I108" s="38">
        <f t="shared" si="17"/>
        <v>0</v>
      </c>
    </row>
    <row r="109" spans="1:9" ht="26.25">
      <c r="A109" s="6">
        <f t="shared" si="18"/>
        <v>77</v>
      </c>
      <c r="B109" s="6">
        <v>10</v>
      </c>
      <c r="C109" s="10" t="s">
        <v>315</v>
      </c>
      <c r="D109" s="76"/>
      <c r="E109" s="21" t="s">
        <v>250</v>
      </c>
      <c r="F109" s="30" t="s">
        <v>38</v>
      </c>
      <c r="G109" s="36">
        <v>95</v>
      </c>
      <c r="H109" s="83"/>
      <c r="I109" s="38">
        <f t="shared" si="17"/>
        <v>0</v>
      </c>
    </row>
    <row r="110" spans="1:9" ht="50.25">
      <c r="A110" s="6">
        <f t="shared" si="18"/>
        <v>78</v>
      </c>
      <c r="B110" s="6" t="s">
        <v>251</v>
      </c>
      <c r="C110" s="10" t="s">
        <v>315</v>
      </c>
      <c r="D110" s="76"/>
      <c r="E110" s="21" t="s">
        <v>252</v>
      </c>
      <c r="F110" s="30" t="s">
        <v>55</v>
      </c>
      <c r="G110" s="51">
        <v>28</v>
      </c>
      <c r="H110" s="83"/>
      <c r="I110" s="38">
        <f t="shared" si="17"/>
        <v>0</v>
      </c>
    </row>
    <row r="111" spans="1:9" ht="36">
      <c r="A111" s="6">
        <f t="shared" si="18"/>
        <v>79</v>
      </c>
      <c r="B111" s="6" t="s">
        <v>253</v>
      </c>
      <c r="C111" s="10" t="s">
        <v>315</v>
      </c>
      <c r="D111" s="77"/>
      <c r="E111" s="21" t="s">
        <v>84</v>
      </c>
      <c r="F111" s="30" t="s">
        <v>70</v>
      </c>
      <c r="G111" s="51">
        <v>1</v>
      </c>
      <c r="H111" s="83"/>
      <c r="I111" s="38">
        <f t="shared" si="17"/>
        <v>0</v>
      </c>
    </row>
    <row r="112" spans="1:9" ht="24.75" thickBot="1">
      <c r="A112" s="75">
        <f>1+A111</f>
        <v>80</v>
      </c>
      <c r="B112" s="86">
        <v>15</v>
      </c>
      <c r="C112" s="10" t="s">
        <v>315</v>
      </c>
      <c r="D112" s="79"/>
      <c r="E112" s="80" t="s">
        <v>254</v>
      </c>
      <c r="F112" s="30" t="s">
        <v>70</v>
      </c>
      <c r="G112" s="51">
        <v>7</v>
      </c>
      <c r="H112" s="84"/>
      <c r="I112" s="38">
        <f t="shared" si="17"/>
        <v>0</v>
      </c>
    </row>
    <row r="113" spans="1:9" ht="23.25" customHeight="1" thickBot="1">
      <c r="A113" s="129" t="s">
        <v>108</v>
      </c>
      <c r="B113" s="130"/>
      <c r="C113" s="130"/>
      <c r="D113" s="130"/>
      <c r="E113" s="130"/>
      <c r="F113" s="130"/>
      <c r="G113" s="130"/>
      <c r="H113" s="131"/>
      <c r="I113" s="43">
        <f>SUM(I101:I112)</f>
        <v>0</v>
      </c>
    </row>
    <row r="114" spans="1:9" ht="27" customHeight="1" thickBot="1">
      <c r="A114" s="126" t="s">
        <v>202</v>
      </c>
      <c r="B114" s="127"/>
      <c r="C114" s="127"/>
      <c r="D114" s="127"/>
      <c r="E114" s="127"/>
      <c r="F114" s="127"/>
      <c r="G114" s="127"/>
      <c r="H114" s="127"/>
      <c r="I114" s="128"/>
    </row>
    <row r="115" spans="1:9" ht="22.5" customHeight="1">
      <c r="A115" s="9"/>
      <c r="B115" s="9"/>
      <c r="C115" s="9" t="s">
        <v>193</v>
      </c>
      <c r="D115" s="9" t="s">
        <v>194</v>
      </c>
      <c r="E115" s="118" t="s">
        <v>195</v>
      </c>
      <c r="F115" s="119"/>
      <c r="G115" s="119"/>
      <c r="H115" s="119"/>
      <c r="I115" s="120">
        <f>SUM(I116:I120)</f>
        <v>0</v>
      </c>
    </row>
    <row r="116" spans="1:9" s="59" customFormat="1" ht="65.25" customHeight="1">
      <c r="A116" s="6">
        <f>+A112+1</f>
        <v>81</v>
      </c>
      <c r="B116" s="6">
        <v>1.3</v>
      </c>
      <c r="C116" s="10" t="s">
        <v>193</v>
      </c>
      <c r="D116" s="23"/>
      <c r="E116" s="15" t="s">
        <v>196</v>
      </c>
      <c r="F116" s="10" t="s">
        <v>55</v>
      </c>
      <c r="G116" s="10">
        <v>9</v>
      </c>
      <c r="H116" s="22"/>
      <c r="I116" s="38">
        <f t="shared" ref="I116:I121" si="19">ROUND(G116*H116,2)</f>
        <v>0</v>
      </c>
    </row>
    <row r="117" spans="1:9" s="59" customFormat="1" ht="60">
      <c r="A117" s="6">
        <f>1+A116</f>
        <v>82</v>
      </c>
      <c r="B117" s="6">
        <v>2.2999999999999998</v>
      </c>
      <c r="C117" s="10" t="s">
        <v>193</v>
      </c>
      <c r="D117" s="23"/>
      <c r="E117" s="15" t="s">
        <v>197</v>
      </c>
      <c r="F117" s="10" t="s">
        <v>55</v>
      </c>
      <c r="G117" s="10">
        <v>4</v>
      </c>
      <c r="H117" s="22"/>
      <c r="I117" s="38">
        <f t="shared" si="19"/>
        <v>0</v>
      </c>
    </row>
    <row r="118" spans="1:9" s="59" customFormat="1" ht="48">
      <c r="A118" s="6">
        <f t="shared" ref="A118:A121" si="20">1+A117</f>
        <v>83</v>
      </c>
      <c r="B118" s="6" t="s">
        <v>255</v>
      </c>
      <c r="C118" s="10" t="s">
        <v>193</v>
      </c>
      <c r="D118" s="23"/>
      <c r="E118" s="15" t="s">
        <v>198</v>
      </c>
      <c r="F118" s="10" t="s">
        <v>38</v>
      </c>
      <c r="G118" s="60">
        <v>294</v>
      </c>
      <c r="H118" s="22"/>
      <c r="I118" s="38">
        <f t="shared" si="19"/>
        <v>0</v>
      </c>
    </row>
    <row r="119" spans="1:9" s="59" customFormat="1" ht="36">
      <c r="A119" s="6">
        <f t="shared" si="20"/>
        <v>84</v>
      </c>
      <c r="B119" s="6">
        <v>7</v>
      </c>
      <c r="C119" s="10" t="s">
        <v>193</v>
      </c>
      <c r="D119" s="23"/>
      <c r="E119" s="15" t="s">
        <v>199</v>
      </c>
      <c r="F119" s="10" t="s">
        <v>38</v>
      </c>
      <c r="G119" s="60">
        <v>8</v>
      </c>
      <c r="H119" s="22"/>
      <c r="I119" s="38">
        <f t="shared" si="19"/>
        <v>0</v>
      </c>
    </row>
    <row r="120" spans="1:9" s="59" customFormat="1" ht="36">
      <c r="A120" s="6">
        <f t="shared" si="20"/>
        <v>85</v>
      </c>
      <c r="B120" s="6">
        <v>8</v>
      </c>
      <c r="C120" s="10" t="s">
        <v>193</v>
      </c>
      <c r="D120" s="23"/>
      <c r="E120" s="15" t="s">
        <v>200</v>
      </c>
      <c r="F120" s="10" t="s">
        <v>38</v>
      </c>
      <c r="G120" s="60">
        <v>797</v>
      </c>
      <c r="H120" s="22"/>
      <c r="I120" s="38">
        <f t="shared" si="19"/>
        <v>0</v>
      </c>
    </row>
    <row r="121" spans="1:9" s="59" customFormat="1" ht="36.75" thickBot="1">
      <c r="A121" s="6">
        <f t="shared" si="20"/>
        <v>86</v>
      </c>
      <c r="B121" s="6">
        <v>9</v>
      </c>
      <c r="C121" s="10" t="s">
        <v>193</v>
      </c>
      <c r="D121" s="23"/>
      <c r="E121" s="15" t="s">
        <v>201</v>
      </c>
      <c r="F121" s="10" t="s">
        <v>38</v>
      </c>
      <c r="G121" s="60">
        <v>4</v>
      </c>
      <c r="H121" s="22"/>
      <c r="I121" s="38">
        <f t="shared" si="19"/>
        <v>0</v>
      </c>
    </row>
    <row r="122" spans="1:9" ht="23.25" customHeight="1" thickBot="1">
      <c r="A122" s="129" t="s">
        <v>204</v>
      </c>
      <c r="B122" s="130"/>
      <c r="C122" s="130"/>
      <c r="D122" s="130"/>
      <c r="E122" s="130"/>
      <c r="F122" s="130"/>
      <c r="G122" s="130"/>
      <c r="H122" s="131"/>
      <c r="I122" s="43">
        <f>SUM(I116:I121)</f>
        <v>0</v>
      </c>
    </row>
    <row r="123" spans="1:9" ht="24.75" customHeight="1">
      <c r="A123" s="124" t="s">
        <v>110</v>
      </c>
      <c r="B123" s="124"/>
      <c r="C123" s="124"/>
      <c r="D123" s="124"/>
      <c r="E123" s="124"/>
      <c r="F123" s="124"/>
      <c r="G123" s="124"/>
      <c r="H123" s="124"/>
      <c r="I123" s="124"/>
    </row>
    <row r="124" spans="1:9" ht="24.75" customHeight="1">
      <c r="A124" s="125" t="s">
        <v>127</v>
      </c>
      <c r="B124" s="125"/>
      <c r="C124" s="125"/>
      <c r="D124" s="125"/>
      <c r="E124" s="125"/>
      <c r="F124" s="125"/>
      <c r="G124" s="125"/>
      <c r="H124" s="125"/>
      <c r="I124" s="95">
        <f>+I83</f>
        <v>0</v>
      </c>
    </row>
    <row r="125" spans="1:9" ht="24.75" customHeight="1">
      <c r="A125" s="125" t="s">
        <v>128</v>
      </c>
      <c r="B125" s="125"/>
      <c r="C125" s="125"/>
      <c r="D125" s="125"/>
      <c r="E125" s="125"/>
      <c r="F125" s="125"/>
      <c r="G125" s="125"/>
      <c r="H125" s="125"/>
      <c r="I125" s="95">
        <f>+I98</f>
        <v>0</v>
      </c>
    </row>
    <row r="126" spans="1:9" ht="24.75" customHeight="1">
      <c r="A126" s="125" t="s">
        <v>129</v>
      </c>
      <c r="B126" s="125"/>
      <c r="C126" s="125"/>
      <c r="D126" s="125"/>
      <c r="E126" s="125"/>
      <c r="F126" s="125"/>
      <c r="G126" s="125"/>
      <c r="H126" s="125"/>
      <c r="I126" s="95">
        <f>+I113</f>
        <v>0</v>
      </c>
    </row>
    <row r="127" spans="1:9" ht="24.75" customHeight="1">
      <c r="A127" s="125" t="s">
        <v>238</v>
      </c>
      <c r="B127" s="125"/>
      <c r="C127" s="125"/>
      <c r="D127" s="125"/>
      <c r="E127" s="125"/>
      <c r="F127" s="125"/>
      <c r="G127" s="125"/>
      <c r="H127" s="125"/>
      <c r="I127" s="95">
        <f>+I122</f>
        <v>0</v>
      </c>
    </row>
    <row r="128" spans="1:9" ht="24.75" customHeight="1">
      <c r="A128" s="125" t="s">
        <v>111</v>
      </c>
      <c r="B128" s="125"/>
      <c r="C128" s="125"/>
      <c r="D128" s="125"/>
      <c r="E128" s="125"/>
      <c r="F128" s="125"/>
      <c r="G128" s="125"/>
      <c r="H128" s="125"/>
      <c r="I128" s="95">
        <f>+I124+I125+I126+I127</f>
        <v>0</v>
      </c>
    </row>
    <row r="129" spans="1:9" ht="48.75" customHeight="1" thickBot="1">
      <c r="A129" s="137" t="s">
        <v>123</v>
      </c>
      <c r="B129" s="137"/>
      <c r="C129" s="137"/>
      <c r="D129" s="137"/>
      <c r="E129" s="137"/>
      <c r="F129" s="137"/>
      <c r="G129" s="137"/>
      <c r="H129" s="137"/>
      <c r="I129" s="137"/>
    </row>
    <row r="130" spans="1:9" ht="25.5" customHeight="1" thickBot="1">
      <c r="A130" s="126" t="s">
        <v>124</v>
      </c>
      <c r="B130" s="127"/>
      <c r="C130" s="127"/>
      <c r="D130" s="127"/>
      <c r="E130" s="127"/>
      <c r="F130" s="127"/>
      <c r="G130" s="127"/>
      <c r="H130" s="127"/>
      <c r="I130" s="128"/>
    </row>
    <row r="131" spans="1:9" ht="23.25" customHeight="1">
      <c r="A131" s="48"/>
      <c r="B131" s="48"/>
      <c r="C131" s="48" t="s">
        <v>227</v>
      </c>
      <c r="D131" s="48" t="s">
        <v>50</v>
      </c>
      <c r="E131" s="121" t="s">
        <v>228</v>
      </c>
      <c r="F131" s="122"/>
      <c r="G131" s="122"/>
      <c r="H131" s="122"/>
      <c r="I131" s="123"/>
    </row>
    <row r="132" spans="1:9" ht="36.75" customHeight="1">
      <c r="A132" s="65">
        <f>1+A121</f>
        <v>87</v>
      </c>
      <c r="B132" s="65">
        <v>1</v>
      </c>
      <c r="C132" s="63"/>
      <c r="D132" s="63"/>
      <c r="E132" s="64" t="s">
        <v>274</v>
      </c>
      <c r="F132" s="66" t="s">
        <v>229</v>
      </c>
      <c r="G132" s="67">
        <v>1</v>
      </c>
      <c r="H132" s="93"/>
      <c r="I132" s="38">
        <f>ROUND(G132*H132,2)</f>
        <v>0</v>
      </c>
    </row>
    <row r="133" spans="1:9" ht="23.25" customHeight="1">
      <c r="A133" s="48"/>
      <c r="B133" s="48"/>
      <c r="C133" s="48" t="s">
        <v>7</v>
      </c>
      <c r="D133" s="48" t="s">
        <v>50</v>
      </c>
      <c r="E133" s="121" t="s">
        <v>8</v>
      </c>
      <c r="F133" s="122"/>
      <c r="G133" s="122"/>
      <c r="H133" s="122"/>
      <c r="I133" s="123"/>
    </row>
    <row r="134" spans="1:9" ht="24">
      <c r="A134" s="6">
        <f>1+A132</f>
        <v>88</v>
      </c>
      <c r="B134" s="6" t="s">
        <v>288</v>
      </c>
      <c r="C134" s="10" t="s">
        <v>112</v>
      </c>
      <c r="D134" s="10"/>
      <c r="E134" s="21" t="s">
        <v>87</v>
      </c>
      <c r="F134" s="30" t="s">
        <v>157</v>
      </c>
      <c r="G134" s="93">
        <f>G148</f>
        <v>2863.3</v>
      </c>
      <c r="H134" s="22"/>
      <c r="I134" s="38">
        <f t="shared" ref="I134" si="21">ROUND(G134*H134,2)</f>
        <v>0</v>
      </c>
    </row>
    <row r="135" spans="1:9" ht="23.25" customHeight="1">
      <c r="A135" s="9"/>
      <c r="B135" s="9"/>
      <c r="C135" s="9" t="s">
        <v>10</v>
      </c>
      <c r="D135" s="9" t="s">
        <v>54</v>
      </c>
      <c r="E135" s="118" t="s">
        <v>11</v>
      </c>
      <c r="F135" s="119"/>
      <c r="G135" s="119"/>
      <c r="H135" s="119"/>
      <c r="I135" s="120"/>
    </row>
    <row r="136" spans="1:9">
      <c r="A136" s="6">
        <f>1+A134</f>
        <v>89</v>
      </c>
      <c r="B136" s="6">
        <v>5</v>
      </c>
      <c r="C136" s="10" t="s">
        <v>10</v>
      </c>
      <c r="D136" s="10"/>
      <c r="E136" s="21" t="s">
        <v>113</v>
      </c>
      <c r="F136" s="30" t="s">
        <v>158</v>
      </c>
      <c r="G136" s="36">
        <v>2</v>
      </c>
      <c r="H136" s="22"/>
      <c r="I136" s="38">
        <f t="shared" ref="I136:I139" si="22">ROUND(G136*H136,2)</f>
        <v>0</v>
      </c>
    </row>
    <row r="137" spans="1:9">
      <c r="A137" s="6">
        <f>1+A136</f>
        <v>90</v>
      </c>
      <c r="B137" s="6">
        <v>6</v>
      </c>
      <c r="C137" s="10" t="s">
        <v>10</v>
      </c>
      <c r="D137" s="10"/>
      <c r="E137" s="21" t="s">
        <v>114</v>
      </c>
      <c r="F137" s="30" t="s">
        <v>38</v>
      </c>
      <c r="G137" s="36">
        <v>3</v>
      </c>
      <c r="H137" s="22"/>
      <c r="I137" s="38">
        <f t="shared" si="22"/>
        <v>0</v>
      </c>
    </row>
    <row r="138" spans="1:9">
      <c r="A138" s="6">
        <f t="shared" ref="A138:A139" si="23">1+A137</f>
        <v>91</v>
      </c>
      <c r="B138" s="6">
        <v>7</v>
      </c>
      <c r="C138" s="10" t="s">
        <v>10</v>
      </c>
      <c r="D138" s="10"/>
      <c r="E138" s="21" t="s">
        <v>115</v>
      </c>
      <c r="F138" s="30" t="s">
        <v>158</v>
      </c>
      <c r="G138" s="36">
        <v>1.5</v>
      </c>
      <c r="H138" s="22"/>
      <c r="I138" s="38">
        <f t="shared" si="22"/>
        <v>0</v>
      </c>
    </row>
    <row r="139" spans="1:9" ht="24">
      <c r="A139" s="6">
        <f t="shared" si="23"/>
        <v>92</v>
      </c>
      <c r="B139" s="6" t="s">
        <v>289</v>
      </c>
      <c r="C139" s="10" t="s">
        <v>10</v>
      </c>
      <c r="D139" s="10"/>
      <c r="E139" s="21" t="s">
        <v>116</v>
      </c>
      <c r="F139" s="30" t="s">
        <v>158</v>
      </c>
      <c r="G139" s="36">
        <v>1.6439999999999999</v>
      </c>
      <c r="H139" s="22"/>
      <c r="I139" s="38">
        <f t="shared" si="22"/>
        <v>0</v>
      </c>
    </row>
    <row r="140" spans="1:9" ht="23.25" customHeight="1">
      <c r="A140" s="9"/>
      <c r="B140" s="9"/>
      <c r="C140" s="9" t="s">
        <v>12</v>
      </c>
      <c r="D140" s="9" t="s">
        <v>117</v>
      </c>
      <c r="E140" s="118" t="s">
        <v>13</v>
      </c>
      <c r="F140" s="119"/>
      <c r="G140" s="119"/>
      <c r="H140" s="119"/>
      <c r="I140" s="120"/>
    </row>
    <row r="141" spans="1:9" ht="24">
      <c r="A141" s="6">
        <f>1+A139</f>
        <v>93</v>
      </c>
      <c r="B141" s="6" t="s">
        <v>311</v>
      </c>
      <c r="C141" s="10" t="s">
        <v>12</v>
      </c>
      <c r="D141" s="10"/>
      <c r="E141" s="21" t="s">
        <v>118</v>
      </c>
      <c r="F141" s="30" t="s">
        <v>55</v>
      </c>
      <c r="G141" s="51">
        <v>49</v>
      </c>
      <c r="H141" s="22"/>
      <c r="I141" s="38">
        <f t="shared" ref="I141" si="24">ROUND(G141*H141,2)</f>
        <v>0</v>
      </c>
    </row>
    <row r="142" spans="1:9" ht="22.5" customHeight="1">
      <c r="A142" s="112" t="s">
        <v>269</v>
      </c>
      <c r="B142" s="113"/>
      <c r="C142" s="113"/>
      <c r="D142" s="113"/>
      <c r="E142" s="113"/>
      <c r="F142" s="113"/>
      <c r="G142" s="113"/>
      <c r="H142" s="114"/>
      <c r="I142" s="39">
        <f>SUM(I132:I141)</f>
        <v>0</v>
      </c>
    </row>
    <row r="143" spans="1:9" ht="23.25" customHeight="1">
      <c r="A143" s="9"/>
      <c r="B143" s="9"/>
      <c r="C143" s="9" t="s">
        <v>15</v>
      </c>
      <c r="D143" s="9" t="s">
        <v>53</v>
      </c>
      <c r="E143" s="118" t="s">
        <v>16</v>
      </c>
      <c r="F143" s="119"/>
      <c r="G143" s="119"/>
      <c r="H143" s="119"/>
      <c r="I143" s="120"/>
    </row>
    <row r="144" spans="1:9" ht="24" customHeight="1">
      <c r="A144" s="6">
        <f>1+A141</f>
        <v>94</v>
      </c>
      <c r="B144" s="6" t="s">
        <v>290</v>
      </c>
      <c r="C144" s="10" t="s">
        <v>18</v>
      </c>
      <c r="D144" s="10"/>
      <c r="E144" s="21" t="s">
        <v>119</v>
      </c>
      <c r="F144" s="30" t="s">
        <v>158</v>
      </c>
      <c r="G144" s="36">
        <v>1889.88</v>
      </c>
      <c r="H144" s="22"/>
      <c r="I144" s="38">
        <f t="shared" ref="I144:I145" si="25">ROUND(G144*H144,2)</f>
        <v>0</v>
      </c>
    </row>
    <row r="145" spans="1:9" ht="24" customHeight="1">
      <c r="A145" s="6">
        <f>1+A144</f>
        <v>95</v>
      </c>
      <c r="B145" s="6" t="s">
        <v>291</v>
      </c>
      <c r="C145" s="10" t="s">
        <v>18</v>
      </c>
      <c r="D145" s="10"/>
      <c r="E145" s="21" t="s">
        <v>120</v>
      </c>
      <c r="F145" s="30" t="s">
        <v>158</v>
      </c>
      <c r="G145" s="36">
        <v>92.09</v>
      </c>
      <c r="H145" s="22"/>
      <c r="I145" s="38">
        <f t="shared" si="25"/>
        <v>0</v>
      </c>
    </row>
    <row r="146" spans="1:9" ht="22.5" customHeight="1">
      <c r="A146" s="112" t="s">
        <v>95</v>
      </c>
      <c r="B146" s="113"/>
      <c r="C146" s="113"/>
      <c r="D146" s="113"/>
      <c r="E146" s="113"/>
      <c r="F146" s="113"/>
      <c r="G146" s="113"/>
      <c r="H146" s="114"/>
      <c r="I146" s="39">
        <f>SUM(I144:I145)</f>
        <v>0</v>
      </c>
    </row>
    <row r="147" spans="1:9" ht="23.25" customHeight="1">
      <c r="A147" s="9"/>
      <c r="B147" s="9"/>
      <c r="C147" s="9" t="s">
        <v>19</v>
      </c>
      <c r="D147" s="9" t="s">
        <v>52</v>
      </c>
      <c r="E147" s="118" t="s">
        <v>20</v>
      </c>
      <c r="F147" s="119"/>
      <c r="G147" s="119"/>
      <c r="H147" s="119"/>
      <c r="I147" s="120"/>
    </row>
    <row r="148" spans="1:9" ht="27" customHeight="1">
      <c r="A148" s="6">
        <f>1+A145</f>
        <v>96</v>
      </c>
      <c r="B148" s="6">
        <v>12</v>
      </c>
      <c r="C148" s="10" t="s">
        <v>21</v>
      </c>
      <c r="D148" s="10"/>
      <c r="E148" s="17" t="s">
        <v>175</v>
      </c>
      <c r="F148" s="30" t="s">
        <v>157</v>
      </c>
      <c r="G148" s="93">
        <f>G152</f>
        <v>2863.3</v>
      </c>
      <c r="H148" s="13"/>
      <c r="I148" s="38">
        <f t="shared" ref="I148:I152" si="26">ROUND(G148*H148,2)</f>
        <v>0</v>
      </c>
    </row>
    <row r="149" spans="1:9" ht="24" customHeight="1">
      <c r="A149" s="6">
        <f>1+A148</f>
        <v>97</v>
      </c>
      <c r="B149" s="6">
        <v>13</v>
      </c>
      <c r="C149" s="10" t="s">
        <v>22</v>
      </c>
      <c r="D149" s="10"/>
      <c r="E149" s="17" t="s">
        <v>164</v>
      </c>
      <c r="F149" s="30" t="s">
        <v>157</v>
      </c>
      <c r="G149" s="34">
        <v>987</v>
      </c>
      <c r="H149" s="13"/>
      <c r="I149" s="38">
        <f t="shared" si="26"/>
        <v>0</v>
      </c>
    </row>
    <row r="150" spans="1:9" ht="24" customHeight="1">
      <c r="A150" s="6">
        <f t="shared" ref="A150:A152" si="27">1+A149</f>
        <v>98</v>
      </c>
      <c r="B150" s="6">
        <v>14</v>
      </c>
      <c r="C150" s="10" t="s">
        <v>22</v>
      </c>
      <c r="D150" s="10"/>
      <c r="E150" s="17" t="s">
        <v>165</v>
      </c>
      <c r="F150" s="30" t="s">
        <v>157</v>
      </c>
      <c r="G150" s="34">
        <v>1356</v>
      </c>
      <c r="H150" s="13"/>
      <c r="I150" s="38">
        <f t="shared" si="26"/>
        <v>0</v>
      </c>
    </row>
    <row r="151" spans="1:9" ht="24" customHeight="1">
      <c r="A151" s="6">
        <f t="shared" si="27"/>
        <v>99</v>
      </c>
      <c r="B151" s="6">
        <v>15</v>
      </c>
      <c r="C151" s="10" t="s">
        <v>22</v>
      </c>
      <c r="D151" s="10"/>
      <c r="E151" s="17" t="s">
        <v>23</v>
      </c>
      <c r="F151" s="30" t="s">
        <v>157</v>
      </c>
      <c r="G151" s="34">
        <v>2343</v>
      </c>
      <c r="H151" s="13"/>
      <c r="I151" s="38">
        <f t="shared" si="26"/>
        <v>0</v>
      </c>
    </row>
    <row r="152" spans="1:9" ht="24" customHeight="1">
      <c r="A152" s="6">
        <f t="shared" si="27"/>
        <v>100</v>
      </c>
      <c r="B152" s="6">
        <v>16</v>
      </c>
      <c r="C152" s="10" t="s">
        <v>24</v>
      </c>
      <c r="D152" s="10"/>
      <c r="E152" s="17" t="s">
        <v>183</v>
      </c>
      <c r="F152" s="30" t="s">
        <v>157</v>
      </c>
      <c r="G152" s="34">
        <v>2863.3</v>
      </c>
      <c r="H152" s="13"/>
      <c r="I152" s="38">
        <f t="shared" si="26"/>
        <v>0</v>
      </c>
    </row>
    <row r="153" spans="1:9" ht="23.25" customHeight="1">
      <c r="A153" s="112" t="s">
        <v>94</v>
      </c>
      <c r="B153" s="113"/>
      <c r="C153" s="113"/>
      <c r="D153" s="113"/>
      <c r="E153" s="113"/>
      <c r="F153" s="113"/>
      <c r="G153" s="113"/>
      <c r="H153" s="114"/>
      <c r="I153" s="39">
        <f>SUM(I148:I152)</f>
        <v>0</v>
      </c>
    </row>
    <row r="154" spans="1:9" ht="23.25" customHeight="1">
      <c r="A154" s="9"/>
      <c r="B154" s="9"/>
      <c r="C154" s="9" t="s">
        <v>26</v>
      </c>
      <c r="D154" s="9">
        <v>45233120</v>
      </c>
      <c r="E154" s="118" t="s">
        <v>27</v>
      </c>
      <c r="F154" s="119"/>
      <c r="G154" s="119"/>
      <c r="H154" s="119"/>
      <c r="I154" s="120"/>
    </row>
    <row r="155" spans="1:9" ht="37.5" customHeight="1">
      <c r="A155" s="6">
        <f>1+A152</f>
        <v>101</v>
      </c>
      <c r="B155" s="6">
        <v>17</v>
      </c>
      <c r="C155" s="10" t="s">
        <v>28</v>
      </c>
      <c r="D155" s="10"/>
      <c r="E155" s="17" t="s">
        <v>189</v>
      </c>
      <c r="F155" s="30" t="s">
        <v>157</v>
      </c>
      <c r="G155" s="36">
        <v>1356</v>
      </c>
      <c r="H155" s="13"/>
      <c r="I155" s="38">
        <f t="shared" ref="I155:I157" si="28">ROUND(G155*H155,2)</f>
        <v>0</v>
      </c>
    </row>
    <row r="156" spans="1:9" ht="40.5" customHeight="1">
      <c r="A156" s="6">
        <f>1+A155</f>
        <v>102</v>
      </c>
      <c r="B156" s="6">
        <v>18</v>
      </c>
      <c r="C156" s="10" t="s">
        <v>30</v>
      </c>
      <c r="D156" s="10"/>
      <c r="E156" s="17" t="s">
        <v>188</v>
      </c>
      <c r="F156" s="30" t="s">
        <v>157</v>
      </c>
      <c r="G156" s="36">
        <v>987</v>
      </c>
      <c r="H156" s="13"/>
      <c r="I156" s="38">
        <f t="shared" si="28"/>
        <v>0</v>
      </c>
    </row>
    <row r="157" spans="1:9" ht="39" customHeight="1">
      <c r="A157" s="6">
        <f>1+A156</f>
        <v>103</v>
      </c>
      <c r="B157" s="6">
        <v>19</v>
      </c>
      <c r="C157" s="10" t="s">
        <v>30</v>
      </c>
      <c r="D157" s="10"/>
      <c r="E157" s="17" t="s">
        <v>187</v>
      </c>
      <c r="F157" s="30" t="s">
        <v>157</v>
      </c>
      <c r="G157" s="36">
        <v>355</v>
      </c>
      <c r="H157" s="13"/>
      <c r="I157" s="38">
        <f t="shared" si="28"/>
        <v>0</v>
      </c>
    </row>
    <row r="158" spans="1:9" ht="22.5" customHeight="1">
      <c r="A158" s="112" t="s">
        <v>93</v>
      </c>
      <c r="B158" s="113"/>
      <c r="C158" s="113"/>
      <c r="D158" s="113"/>
      <c r="E158" s="113"/>
      <c r="F158" s="113"/>
      <c r="G158" s="113"/>
      <c r="H158" s="114"/>
      <c r="I158" s="39">
        <f>SUM(I155:I157)</f>
        <v>0</v>
      </c>
    </row>
    <row r="159" spans="1:9" ht="23.25" customHeight="1">
      <c r="A159" s="9"/>
      <c r="B159" s="9"/>
      <c r="C159" s="9" t="s">
        <v>31</v>
      </c>
      <c r="D159" s="9" t="s">
        <v>51</v>
      </c>
      <c r="E159" s="118" t="s">
        <v>32</v>
      </c>
      <c r="F159" s="119"/>
      <c r="G159" s="119"/>
      <c r="H159" s="119"/>
      <c r="I159" s="120"/>
    </row>
    <row r="160" spans="1:9" ht="42" customHeight="1">
      <c r="A160" s="6">
        <f>1+A157</f>
        <v>104</v>
      </c>
      <c r="B160" s="6">
        <v>20</v>
      </c>
      <c r="C160" s="10" t="s">
        <v>33</v>
      </c>
      <c r="D160" s="10"/>
      <c r="E160" s="21" t="s">
        <v>178</v>
      </c>
      <c r="F160" s="30" t="s">
        <v>157</v>
      </c>
      <c r="G160" s="93">
        <v>73.5</v>
      </c>
      <c r="H160" s="22"/>
      <c r="I160" s="38">
        <f t="shared" ref="I160:I164" si="29">ROUND(G160*H160,2)</f>
        <v>0</v>
      </c>
    </row>
    <row r="161" spans="1:9" ht="45" customHeight="1">
      <c r="A161" s="6">
        <f>1+A160</f>
        <v>105</v>
      </c>
      <c r="B161" s="6">
        <v>21</v>
      </c>
      <c r="C161" s="10" t="s">
        <v>33</v>
      </c>
      <c r="D161" s="10"/>
      <c r="E161" s="17" t="s">
        <v>177</v>
      </c>
      <c r="F161" s="53" t="s">
        <v>157</v>
      </c>
      <c r="G161" s="93">
        <v>6.33</v>
      </c>
      <c r="H161" s="22"/>
      <c r="I161" s="38">
        <f t="shared" si="29"/>
        <v>0</v>
      </c>
    </row>
    <row r="162" spans="1:9" ht="24">
      <c r="A162" s="6">
        <f>1+A161</f>
        <v>106</v>
      </c>
      <c r="B162" s="6">
        <v>22</v>
      </c>
      <c r="C162" s="10" t="s">
        <v>34</v>
      </c>
      <c r="D162" s="10"/>
      <c r="E162" s="21" t="s">
        <v>181</v>
      </c>
      <c r="F162" s="30" t="s">
        <v>55</v>
      </c>
      <c r="G162" s="31">
        <v>4</v>
      </c>
      <c r="H162" s="22"/>
      <c r="I162" s="38">
        <f t="shared" si="29"/>
        <v>0</v>
      </c>
    </row>
    <row r="163" spans="1:9" ht="24">
      <c r="A163" s="6">
        <f>1+A162</f>
        <v>107</v>
      </c>
      <c r="B163" s="6" t="s">
        <v>292</v>
      </c>
      <c r="C163" s="10" t="s">
        <v>34</v>
      </c>
      <c r="D163" s="10"/>
      <c r="E163" s="11" t="s">
        <v>156</v>
      </c>
      <c r="F163" s="30" t="s">
        <v>55</v>
      </c>
      <c r="G163" s="51">
        <v>2</v>
      </c>
      <c r="H163" s="22"/>
      <c r="I163" s="38">
        <f t="shared" si="29"/>
        <v>0</v>
      </c>
    </row>
    <row r="164" spans="1:9" ht="48">
      <c r="A164" s="6">
        <f>1+A163</f>
        <v>108</v>
      </c>
      <c r="B164" s="6" t="s">
        <v>293</v>
      </c>
      <c r="C164" s="10" t="s">
        <v>121</v>
      </c>
      <c r="D164" s="10"/>
      <c r="E164" s="21" t="s">
        <v>162</v>
      </c>
      <c r="F164" s="30" t="s">
        <v>38</v>
      </c>
      <c r="G164" s="36">
        <v>96.62</v>
      </c>
      <c r="H164" s="22"/>
      <c r="I164" s="38">
        <f t="shared" si="29"/>
        <v>0</v>
      </c>
    </row>
    <row r="165" spans="1:9" ht="23.25" customHeight="1">
      <c r="A165" s="112" t="s">
        <v>92</v>
      </c>
      <c r="B165" s="113"/>
      <c r="C165" s="113"/>
      <c r="D165" s="113"/>
      <c r="E165" s="113"/>
      <c r="F165" s="113"/>
      <c r="G165" s="113"/>
      <c r="H165" s="114"/>
      <c r="I165" s="39">
        <f>SUM(I160:I164)</f>
        <v>0</v>
      </c>
    </row>
    <row r="166" spans="1:9" ht="23.25" customHeight="1">
      <c r="A166" s="9"/>
      <c r="B166" s="9"/>
      <c r="C166" s="9" t="s">
        <v>35</v>
      </c>
      <c r="D166" s="9">
        <v>45233000</v>
      </c>
      <c r="E166" s="118" t="s">
        <v>36</v>
      </c>
      <c r="F166" s="119"/>
      <c r="G166" s="119"/>
      <c r="H166" s="119"/>
      <c r="I166" s="120"/>
    </row>
    <row r="167" spans="1:9" ht="30" customHeight="1">
      <c r="A167" s="6">
        <f>1+A164</f>
        <v>109</v>
      </c>
      <c r="B167" s="6">
        <v>26.29</v>
      </c>
      <c r="C167" s="10" t="s">
        <v>122</v>
      </c>
      <c r="D167" s="10"/>
      <c r="E167" s="17" t="s">
        <v>168</v>
      </c>
      <c r="F167" s="30" t="s">
        <v>38</v>
      </c>
      <c r="G167" s="36">
        <v>551</v>
      </c>
      <c r="H167" s="13"/>
      <c r="I167" s="38">
        <f t="shared" ref="I167:I171" si="30">ROUND(G167*H167,2)</f>
        <v>0</v>
      </c>
    </row>
    <row r="168" spans="1:9" ht="30" customHeight="1">
      <c r="A168" s="6">
        <f>1+A167</f>
        <v>110</v>
      </c>
      <c r="B168" s="6">
        <v>27.29</v>
      </c>
      <c r="C168" s="10" t="s">
        <v>122</v>
      </c>
      <c r="D168" s="10"/>
      <c r="E168" s="17" t="s">
        <v>169</v>
      </c>
      <c r="F168" s="30" t="s">
        <v>38</v>
      </c>
      <c r="G168" s="36">
        <v>241</v>
      </c>
      <c r="H168" s="13"/>
      <c r="I168" s="38">
        <f t="shared" si="30"/>
        <v>0</v>
      </c>
    </row>
    <row r="169" spans="1:9" ht="24" customHeight="1">
      <c r="A169" s="6">
        <f>1+A168</f>
        <v>111</v>
      </c>
      <c r="B169" s="6">
        <v>28.29</v>
      </c>
      <c r="C169" s="10" t="s">
        <v>39</v>
      </c>
      <c r="D169" s="10"/>
      <c r="E169" s="17" t="s">
        <v>170</v>
      </c>
      <c r="F169" s="30" t="s">
        <v>38</v>
      </c>
      <c r="G169" s="36">
        <v>351</v>
      </c>
      <c r="H169" s="13"/>
      <c r="I169" s="38">
        <f t="shared" si="30"/>
        <v>0</v>
      </c>
    </row>
    <row r="170" spans="1:9" ht="24" customHeight="1">
      <c r="A170" s="6">
        <f>1+A169</f>
        <v>112</v>
      </c>
      <c r="B170" s="6">
        <v>30</v>
      </c>
      <c r="C170" s="10" t="s">
        <v>68</v>
      </c>
      <c r="D170" s="10"/>
      <c r="E170" s="11" t="s">
        <v>64</v>
      </c>
      <c r="F170" s="30" t="s">
        <v>157</v>
      </c>
      <c r="G170" s="36">
        <v>6.6</v>
      </c>
      <c r="H170" s="13"/>
      <c r="I170" s="38">
        <f t="shared" si="30"/>
        <v>0</v>
      </c>
    </row>
    <row r="171" spans="1:9" ht="24" customHeight="1">
      <c r="A171" s="6">
        <f t="shared" ref="A171" si="31">1+A170</f>
        <v>113</v>
      </c>
      <c r="B171" s="6">
        <v>31</v>
      </c>
      <c r="C171" s="10"/>
      <c r="D171" s="10"/>
      <c r="E171" s="21" t="s">
        <v>59</v>
      </c>
      <c r="F171" s="30" t="s">
        <v>14</v>
      </c>
      <c r="G171" s="51">
        <v>2</v>
      </c>
      <c r="H171" s="13"/>
      <c r="I171" s="38">
        <f t="shared" si="30"/>
        <v>0</v>
      </c>
    </row>
    <row r="172" spans="1:9" ht="23.25" customHeight="1">
      <c r="A172" s="112" t="s">
        <v>91</v>
      </c>
      <c r="B172" s="113"/>
      <c r="C172" s="113"/>
      <c r="D172" s="113"/>
      <c r="E172" s="113"/>
      <c r="F172" s="113"/>
      <c r="G172" s="113"/>
      <c r="H172" s="114"/>
      <c r="I172" s="39">
        <f>SUM(I167:I171)</f>
        <v>0</v>
      </c>
    </row>
    <row r="173" spans="1:9" ht="23.25" customHeight="1">
      <c r="A173" s="9"/>
      <c r="B173" s="9"/>
      <c r="C173" s="9" t="s">
        <v>40</v>
      </c>
      <c r="D173" s="9" t="s">
        <v>49</v>
      </c>
      <c r="E173" s="118" t="s">
        <v>41</v>
      </c>
      <c r="F173" s="119"/>
      <c r="G173" s="119"/>
      <c r="H173" s="119"/>
      <c r="I173" s="120"/>
    </row>
    <row r="174" spans="1:9" ht="29.25" customHeight="1">
      <c r="A174" s="6">
        <f>1+A171</f>
        <v>114</v>
      </c>
      <c r="B174" s="6" t="s">
        <v>294</v>
      </c>
      <c r="C174" s="10" t="s">
        <v>42</v>
      </c>
      <c r="D174" s="10"/>
      <c r="E174" s="17" t="s">
        <v>176</v>
      </c>
      <c r="F174" s="30" t="s">
        <v>157</v>
      </c>
      <c r="G174" s="36">
        <v>2835</v>
      </c>
      <c r="H174" s="22"/>
      <c r="I174" s="38">
        <f t="shared" ref="I174" si="32">ROUND(G174*H174,2)</f>
        <v>0</v>
      </c>
    </row>
    <row r="175" spans="1:9" ht="29.25" customHeight="1">
      <c r="A175" s="112" t="s">
        <v>151</v>
      </c>
      <c r="B175" s="113"/>
      <c r="C175" s="113"/>
      <c r="D175" s="113"/>
      <c r="E175" s="113"/>
      <c r="F175" s="113"/>
      <c r="G175" s="113"/>
      <c r="H175" s="114"/>
      <c r="I175" s="39">
        <f>SUM(I174)</f>
        <v>0</v>
      </c>
    </row>
    <row r="176" spans="1:9" ht="29.25" customHeight="1">
      <c r="A176" s="9"/>
      <c r="B176" s="9"/>
      <c r="C176" s="9" t="s">
        <v>43</v>
      </c>
      <c r="D176" s="9" t="s">
        <v>230</v>
      </c>
      <c r="E176" s="118" t="s">
        <v>44</v>
      </c>
      <c r="F176" s="119"/>
      <c r="G176" s="119"/>
      <c r="H176" s="119"/>
      <c r="I176" s="120"/>
    </row>
    <row r="177" spans="1:9" ht="42.75" customHeight="1">
      <c r="A177" s="6">
        <f>1+A174</f>
        <v>115</v>
      </c>
      <c r="B177" s="6">
        <v>33</v>
      </c>
      <c r="C177" s="10" t="s">
        <v>45</v>
      </c>
      <c r="D177" s="10"/>
      <c r="E177" s="17" t="s">
        <v>231</v>
      </c>
      <c r="F177" s="30" t="s">
        <v>55</v>
      </c>
      <c r="G177" s="36">
        <v>1156</v>
      </c>
      <c r="H177" s="22"/>
      <c r="I177" s="38">
        <f t="shared" ref="I177" si="33">ROUND(G177*H177,2)</f>
        <v>0</v>
      </c>
    </row>
    <row r="178" spans="1:9" ht="25.5" customHeight="1">
      <c r="A178" s="112" t="s">
        <v>89</v>
      </c>
      <c r="B178" s="113"/>
      <c r="C178" s="113"/>
      <c r="D178" s="113"/>
      <c r="E178" s="113"/>
      <c r="F178" s="113"/>
      <c r="G178" s="113"/>
      <c r="H178" s="114"/>
      <c r="I178" s="39">
        <f>SUM(I177)</f>
        <v>0</v>
      </c>
    </row>
    <row r="179" spans="1:9" ht="25.5" customHeight="1">
      <c r="A179" s="69"/>
      <c r="B179" s="70"/>
      <c r="C179" s="69" t="s">
        <v>232</v>
      </c>
      <c r="D179" s="69" t="s">
        <v>230</v>
      </c>
      <c r="E179" s="115" t="s">
        <v>233</v>
      </c>
      <c r="F179" s="116"/>
      <c r="G179" s="116"/>
      <c r="H179" s="116"/>
      <c r="I179" s="117"/>
    </row>
    <row r="180" spans="1:9" ht="36">
      <c r="A180" s="6">
        <f>1+A177</f>
        <v>116</v>
      </c>
      <c r="B180" s="6">
        <v>34</v>
      </c>
      <c r="C180" s="10" t="s">
        <v>234</v>
      </c>
      <c r="D180" s="10"/>
      <c r="E180" s="17" t="s">
        <v>235</v>
      </c>
      <c r="F180" s="30" t="s">
        <v>55</v>
      </c>
      <c r="G180" s="36">
        <v>6</v>
      </c>
      <c r="H180" s="22"/>
      <c r="I180" s="38">
        <f t="shared" ref="I180:I181" si="34">ROUND(G180*H180,2)</f>
        <v>0</v>
      </c>
    </row>
    <row r="181" spans="1:9" ht="29.25" customHeight="1">
      <c r="A181" s="6">
        <f>1+A180</f>
        <v>117</v>
      </c>
      <c r="B181" s="6">
        <v>35</v>
      </c>
      <c r="C181" s="10" t="s">
        <v>236</v>
      </c>
      <c r="D181" s="10"/>
      <c r="E181" s="17" t="s">
        <v>237</v>
      </c>
      <c r="F181" s="30" t="s">
        <v>55</v>
      </c>
      <c r="G181" s="36">
        <v>10</v>
      </c>
      <c r="H181" s="22"/>
      <c r="I181" s="38">
        <f t="shared" si="34"/>
        <v>0</v>
      </c>
    </row>
    <row r="182" spans="1:9" ht="23.25" customHeight="1">
      <c r="A182" s="112" t="s">
        <v>268</v>
      </c>
      <c r="B182" s="113"/>
      <c r="C182" s="113"/>
      <c r="D182" s="113"/>
      <c r="E182" s="113"/>
      <c r="F182" s="113"/>
      <c r="G182" s="113"/>
      <c r="H182" s="114"/>
      <c r="I182" s="39">
        <f>SUM(I180:I181)</f>
        <v>0</v>
      </c>
    </row>
    <row r="183" spans="1:9" ht="24" customHeight="1" thickBot="1">
      <c r="A183" s="167" t="s">
        <v>150</v>
      </c>
      <c r="B183" s="168"/>
      <c r="C183" s="168"/>
      <c r="D183" s="168"/>
      <c r="E183" s="168"/>
      <c r="F183" s="168"/>
      <c r="G183" s="168"/>
      <c r="H183" s="169"/>
      <c r="I183" s="96">
        <f>I142+I146+I153+I158+I165+I172+I175+I178+I182</f>
        <v>0</v>
      </c>
    </row>
    <row r="184" spans="1:9" ht="26.25" customHeight="1" thickBot="1">
      <c r="A184" s="126" t="s">
        <v>148</v>
      </c>
      <c r="B184" s="127"/>
      <c r="C184" s="127"/>
      <c r="D184" s="127"/>
      <c r="E184" s="127"/>
      <c r="F184" s="127"/>
      <c r="G184" s="127"/>
      <c r="H184" s="127"/>
      <c r="I184" s="128"/>
    </row>
    <row r="185" spans="1:9" ht="25.5" customHeight="1">
      <c r="A185" s="48"/>
      <c r="B185" s="48"/>
      <c r="C185" s="48"/>
      <c r="D185" s="48" t="s">
        <v>208</v>
      </c>
      <c r="E185" s="121" t="s">
        <v>109</v>
      </c>
      <c r="F185" s="122"/>
      <c r="G185" s="122"/>
      <c r="H185" s="122"/>
      <c r="I185" s="123"/>
    </row>
    <row r="186" spans="1:9" ht="124.5">
      <c r="A186" s="71">
        <f>1+A181</f>
        <v>118</v>
      </c>
      <c r="B186" s="72" t="s">
        <v>219</v>
      </c>
      <c r="C186" s="2" t="s">
        <v>299</v>
      </c>
      <c r="D186" s="2"/>
      <c r="E186" s="18" t="s">
        <v>104</v>
      </c>
      <c r="F186" s="2" t="s">
        <v>38</v>
      </c>
      <c r="G186" s="3">
        <v>115</v>
      </c>
      <c r="H186" s="90"/>
      <c r="I186" s="38">
        <f t="shared" ref="I186:I187" si="35">ROUND(G186*H186,2)</f>
        <v>0</v>
      </c>
    </row>
    <row r="187" spans="1:9" ht="124.5">
      <c r="A187" s="71">
        <f>1+A186</f>
        <v>119</v>
      </c>
      <c r="B187" s="72" t="s">
        <v>218</v>
      </c>
      <c r="C187" s="2" t="s">
        <v>299</v>
      </c>
      <c r="D187" s="2"/>
      <c r="E187" s="18" t="s">
        <v>105</v>
      </c>
      <c r="F187" s="2" t="s">
        <v>38</v>
      </c>
      <c r="G187" s="3">
        <v>133</v>
      </c>
      <c r="H187" s="90"/>
      <c r="I187" s="38">
        <f t="shared" si="35"/>
        <v>0</v>
      </c>
    </row>
    <row r="188" spans="1:9" ht="60">
      <c r="A188" s="71">
        <f t="shared" ref="A188:A195" si="36">1+A187</f>
        <v>120</v>
      </c>
      <c r="B188" s="72" t="s">
        <v>220</v>
      </c>
      <c r="C188" s="2" t="s">
        <v>96</v>
      </c>
      <c r="D188" s="2"/>
      <c r="E188" s="19" t="s">
        <v>100</v>
      </c>
      <c r="F188" s="2" t="s">
        <v>55</v>
      </c>
      <c r="G188" s="49">
        <v>6</v>
      </c>
      <c r="H188" s="90"/>
      <c r="I188" s="38">
        <f t="shared" ref="I188:I195" si="37">ROUND(G188*H188,2)</f>
        <v>0</v>
      </c>
    </row>
    <row r="189" spans="1:9" ht="72">
      <c r="A189" s="71">
        <f t="shared" si="36"/>
        <v>121</v>
      </c>
      <c r="B189" s="72" t="s">
        <v>221</v>
      </c>
      <c r="C189" s="2" t="s">
        <v>96</v>
      </c>
      <c r="D189" s="2"/>
      <c r="E189" s="19" t="s">
        <v>130</v>
      </c>
      <c r="F189" s="2" t="s">
        <v>70</v>
      </c>
      <c r="G189" s="49">
        <v>1</v>
      </c>
      <c r="H189" s="90"/>
      <c r="I189" s="38">
        <f t="shared" si="37"/>
        <v>0</v>
      </c>
    </row>
    <row r="190" spans="1:9" ht="60">
      <c r="A190" s="71">
        <f t="shared" si="36"/>
        <v>122</v>
      </c>
      <c r="B190" s="72" t="s">
        <v>222</v>
      </c>
      <c r="C190" s="2" t="s">
        <v>96</v>
      </c>
      <c r="D190" s="2"/>
      <c r="E190" s="19" t="s">
        <v>131</v>
      </c>
      <c r="F190" s="2" t="s">
        <v>55</v>
      </c>
      <c r="G190" s="49">
        <v>1</v>
      </c>
      <c r="H190" s="90"/>
      <c r="I190" s="38">
        <f t="shared" si="37"/>
        <v>0</v>
      </c>
    </row>
    <row r="191" spans="1:9" ht="24">
      <c r="A191" s="71">
        <f t="shared" si="36"/>
        <v>123</v>
      </c>
      <c r="B191" s="72" t="s">
        <v>223</v>
      </c>
      <c r="C191" s="2" t="s">
        <v>96</v>
      </c>
      <c r="D191" s="2"/>
      <c r="E191" s="29" t="s">
        <v>132</v>
      </c>
      <c r="F191" s="2" t="s">
        <v>55</v>
      </c>
      <c r="G191" s="49">
        <v>2</v>
      </c>
      <c r="H191" s="90"/>
      <c r="I191" s="38">
        <f t="shared" si="37"/>
        <v>0</v>
      </c>
    </row>
    <row r="192" spans="1:9">
      <c r="A192" s="71">
        <f t="shared" si="36"/>
        <v>124</v>
      </c>
      <c r="B192" s="72" t="s">
        <v>225</v>
      </c>
      <c r="C192" s="2" t="s">
        <v>96</v>
      </c>
      <c r="D192" s="2"/>
      <c r="E192" s="29" t="s">
        <v>133</v>
      </c>
      <c r="F192" s="2" t="s">
        <v>55</v>
      </c>
      <c r="G192" s="49">
        <v>1</v>
      </c>
      <c r="H192" s="90"/>
      <c r="I192" s="38">
        <f t="shared" si="37"/>
        <v>0</v>
      </c>
    </row>
    <row r="193" spans="1:9">
      <c r="A193" s="71">
        <f t="shared" si="36"/>
        <v>125</v>
      </c>
      <c r="B193" s="72" t="s">
        <v>300</v>
      </c>
      <c r="C193" s="2" t="s">
        <v>96</v>
      </c>
      <c r="D193" s="2"/>
      <c r="E193" s="29" t="s">
        <v>134</v>
      </c>
      <c r="F193" s="2" t="s">
        <v>55</v>
      </c>
      <c r="G193" s="49">
        <v>1</v>
      </c>
      <c r="H193" s="90"/>
      <c r="I193" s="38">
        <f t="shared" si="37"/>
        <v>0</v>
      </c>
    </row>
    <row r="194" spans="1:9">
      <c r="A194" s="71">
        <f t="shared" si="36"/>
        <v>126</v>
      </c>
      <c r="B194" s="72" t="s">
        <v>226</v>
      </c>
      <c r="C194" s="2" t="s">
        <v>96</v>
      </c>
      <c r="D194" s="2"/>
      <c r="E194" s="19" t="s">
        <v>135</v>
      </c>
      <c r="F194" s="2" t="s">
        <v>70</v>
      </c>
      <c r="G194" s="49">
        <v>1</v>
      </c>
      <c r="H194" s="90"/>
      <c r="I194" s="38">
        <f t="shared" si="37"/>
        <v>0</v>
      </c>
    </row>
    <row r="195" spans="1:9" ht="48">
      <c r="A195" s="71">
        <f t="shared" si="36"/>
        <v>127</v>
      </c>
      <c r="B195" s="72" t="s">
        <v>224</v>
      </c>
      <c r="C195" s="2" t="s">
        <v>96</v>
      </c>
      <c r="D195" s="2"/>
      <c r="E195" s="20" t="s">
        <v>206</v>
      </c>
      <c r="F195" s="2" t="s">
        <v>55</v>
      </c>
      <c r="G195" s="49">
        <v>9</v>
      </c>
      <c r="H195" s="90"/>
      <c r="I195" s="97">
        <f t="shared" si="37"/>
        <v>0</v>
      </c>
    </row>
    <row r="196" spans="1:9" ht="24" customHeight="1" thickBot="1">
      <c r="A196" s="164" t="s">
        <v>102</v>
      </c>
      <c r="B196" s="165"/>
      <c r="C196" s="165"/>
      <c r="D196" s="165"/>
      <c r="E196" s="165"/>
      <c r="F196" s="165"/>
      <c r="G196" s="165"/>
      <c r="H196" s="166"/>
      <c r="I196" s="98">
        <f>SUM(I186:I195)</f>
        <v>0</v>
      </c>
    </row>
    <row r="197" spans="1:9" ht="25.5" customHeight="1" thickBot="1">
      <c r="A197" s="126" t="s">
        <v>139</v>
      </c>
      <c r="B197" s="127"/>
      <c r="C197" s="127"/>
      <c r="D197" s="127"/>
      <c r="E197" s="127"/>
      <c r="F197" s="127"/>
      <c r="G197" s="127"/>
      <c r="H197" s="127"/>
      <c r="I197" s="128"/>
    </row>
    <row r="198" spans="1:9" ht="25.5" customHeight="1">
      <c r="A198" s="48"/>
      <c r="B198" s="48"/>
      <c r="C198" s="48" t="s">
        <v>136</v>
      </c>
      <c r="D198" s="48" t="s">
        <v>137</v>
      </c>
      <c r="E198" s="121" t="s">
        <v>297</v>
      </c>
      <c r="F198" s="122"/>
      <c r="G198" s="122"/>
      <c r="H198" s="122"/>
      <c r="I198" s="123"/>
    </row>
    <row r="199" spans="1:9" ht="50.25">
      <c r="A199" s="6">
        <f>1+A195</f>
        <v>128</v>
      </c>
      <c r="B199" s="10" t="s">
        <v>256</v>
      </c>
      <c r="C199" s="10" t="s">
        <v>136</v>
      </c>
      <c r="D199" s="76"/>
      <c r="E199" s="21" t="s">
        <v>314</v>
      </c>
      <c r="F199" s="30" t="s">
        <v>38</v>
      </c>
      <c r="G199" s="36">
        <v>338</v>
      </c>
      <c r="H199" s="60"/>
      <c r="I199" s="38">
        <f t="shared" ref="I199:I203" si="38">ROUND(G199*H199,2)</f>
        <v>0</v>
      </c>
    </row>
    <row r="200" spans="1:9" ht="36">
      <c r="A200" s="6">
        <f>1+A199</f>
        <v>129</v>
      </c>
      <c r="B200" s="10" t="s">
        <v>257</v>
      </c>
      <c r="C200" s="10" t="s">
        <v>136</v>
      </c>
      <c r="D200" s="76"/>
      <c r="E200" s="21" t="s">
        <v>258</v>
      </c>
      <c r="F200" s="30" t="s">
        <v>38</v>
      </c>
      <c r="G200" s="36">
        <v>12</v>
      </c>
      <c r="H200" s="60"/>
      <c r="I200" s="38">
        <f t="shared" si="38"/>
        <v>0</v>
      </c>
    </row>
    <row r="201" spans="1:9" ht="36">
      <c r="A201" s="6">
        <f>1+A200</f>
        <v>130</v>
      </c>
      <c r="B201" s="10" t="s">
        <v>259</v>
      </c>
      <c r="C201" s="10" t="s">
        <v>136</v>
      </c>
      <c r="D201" s="76"/>
      <c r="E201" s="21" t="s">
        <v>260</v>
      </c>
      <c r="F201" s="30" t="s">
        <v>38</v>
      </c>
      <c r="G201" s="36">
        <v>32</v>
      </c>
      <c r="H201" s="60"/>
      <c r="I201" s="38">
        <f t="shared" si="38"/>
        <v>0</v>
      </c>
    </row>
    <row r="202" spans="1:9" ht="26.25">
      <c r="A202" s="6">
        <f>1+A201</f>
        <v>131</v>
      </c>
      <c r="B202" s="10">
        <v>6</v>
      </c>
      <c r="C202" s="10" t="s">
        <v>136</v>
      </c>
      <c r="D202" s="76"/>
      <c r="E202" s="21" t="s">
        <v>261</v>
      </c>
      <c r="F202" s="30" t="s">
        <v>38</v>
      </c>
      <c r="G202" s="36">
        <v>44</v>
      </c>
      <c r="H202" s="60"/>
      <c r="I202" s="38">
        <f t="shared" si="38"/>
        <v>0</v>
      </c>
    </row>
    <row r="203" spans="1:9" ht="24">
      <c r="A203" s="6">
        <f>1+A202</f>
        <v>132</v>
      </c>
      <c r="B203" s="10">
        <v>3</v>
      </c>
      <c r="C203" s="10" t="s">
        <v>136</v>
      </c>
      <c r="D203" s="76"/>
      <c r="E203" s="21" t="s">
        <v>262</v>
      </c>
      <c r="F203" s="30" t="s">
        <v>38</v>
      </c>
      <c r="G203" s="36">
        <v>16</v>
      </c>
      <c r="H203" s="60"/>
      <c r="I203" s="38">
        <f t="shared" si="38"/>
        <v>0</v>
      </c>
    </row>
    <row r="204" spans="1:9" ht="24">
      <c r="A204" s="6">
        <f t="shared" ref="A204:A207" si="39">1+A203</f>
        <v>133</v>
      </c>
      <c r="B204" s="10">
        <v>15</v>
      </c>
      <c r="C204" s="10" t="s">
        <v>136</v>
      </c>
      <c r="D204" s="76"/>
      <c r="E204" s="21" t="s">
        <v>138</v>
      </c>
      <c r="F204" s="30" t="s">
        <v>55</v>
      </c>
      <c r="G204" s="36">
        <v>4</v>
      </c>
      <c r="H204" s="60"/>
      <c r="I204" s="38">
        <f t="shared" ref="I204:I207" si="40">ROUND(G204*H204,2)</f>
        <v>0</v>
      </c>
    </row>
    <row r="205" spans="1:9" ht="38.25">
      <c r="A205" s="6">
        <f t="shared" si="39"/>
        <v>134</v>
      </c>
      <c r="B205" s="10" t="s">
        <v>263</v>
      </c>
      <c r="C205" s="10" t="s">
        <v>136</v>
      </c>
      <c r="D205" s="76"/>
      <c r="E205" s="21" t="s">
        <v>264</v>
      </c>
      <c r="F205" s="30" t="s">
        <v>70</v>
      </c>
      <c r="G205" s="36">
        <v>7</v>
      </c>
      <c r="H205" s="60"/>
      <c r="I205" s="38">
        <f t="shared" si="40"/>
        <v>0</v>
      </c>
    </row>
    <row r="206" spans="1:9" ht="38.25">
      <c r="A206" s="6">
        <f t="shared" si="39"/>
        <v>135</v>
      </c>
      <c r="B206" s="10" t="s">
        <v>265</v>
      </c>
      <c r="C206" s="10" t="s">
        <v>136</v>
      </c>
      <c r="D206" s="76"/>
      <c r="E206" s="21" t="s">
        <v>266</v>
      </c>
      <c r="F206" s="30" t="s">
        <v>70</v>
      </c>
      <c r="G206" s="36">
        <v>5</v>
      </c>
      <c r="H206" s="60"/>
      <c r="I206" s="38">
        <f t="shared" si="40"/>
        <v>0</v>
      </c>
    </row>
    <row r="207" spans="1:9" ht="36.75" thickBot="1">
      <c r="A207" s="86">
        <f t="shared" si="39"/>
        <v>136</v>
      </c>
      <c r="B207" s="78" t="s">
        <v>267</v>
      </c>
      <c r="C207" s="78" t="s">
        <v>136</v>
      </c>
      <c r="D207" s="88"/>
      <c r="E207" s="80" t="s">
        <v>84</v>
      </c>
      <c r="F207" s="81" t="s">
        <v>70</v>
      </c>
      <c r="G207" s="89">
        <v>1</v>
      </c>
      <c r="H207" s="94"/>
      <c r="I207" s="82">
        <f t="shared" si="40"/>
        <v>0</v>
      </c>
    </row>
    <row r="208" spans="1:9" ht="24" customHeight="1" thickBot="1">
      <c r="A208" s="161" t="s">
        <v>152</v>
      </c>
      <c r="B208" s="162"/>
      <c r="C208" s="162"/>
      <c r="D208" s="162"/>
      <c r="E208" s="162"/>
      <c r="F208" s="162"/>
      <c r="G208" s="162"/>
      <c r="H208" s="163"/>
      <c r="I208" s="87">
        <f>SUM(I199:I207)</f>
        <v>0</v>
      </c>
    </row>
    <row r="209" spans="1:9" ht="23.25" customHeight="1" thickBot="1">
      <c r="A209" s="157" t="s">
        <v>144</v>
      </c>
      <c r="B209" s="157"/>
      <c r="C209" s="157"/>
      <c r="D209" s="157"/>
      <c r="E209" s="157"/>
      <c r="F209" s="157"/>
      <c r="G209" s="157"/>
      <c r="H209" s="157"/>
      <c r="I209" s="157"/>
    </row>
    <row r="210" spans="1:9" ht="23.25" customHeight="1">
      <c r="A210" s="154" t="s">
        <v>140</v>
      </c>
      <c r="B210" s="155"/>
      <c r="C210" s="156"/>
      <c r="D210" s="156"/>
      <c r="E210" s="156"/>
      <c r="F210" s="156"/>
      <c r="G210" s="156"/>
      <c r="H210" s="156"/>
      <c r="I210" s="99">
        <f>+I183</f>
        <v>0</v>
      </c>
    </row>
    <row r="211" spans="1:9" ht="23.25" customHeight="1">
      <c r="A211" s="158" t="s">
        <v>141</v>
      </c>
      <c r="B211" s="159"/>
      <c r="C211" s="160"/>
      <c r="D211" s="160"/>
      <c r="E211" s="160"/>
      <c r="F211" s="160"/>
      <c r="G211" s="160"/>
      <c r="H211" s="160"/>
      <c r="I211" s="100">
        <f>+I196</f>
        <v>0</v>
      </c>
    </row>
    <row r="212" spans="1:9" ht="23.25" customHeight="1">
      <c r="A212" s="158" t="s">
        <v>142</v>
      </c>
      <c r="B212" s="159"/>
      <c r="C212" s="160"/>
      <c r="D212" s="160"/>
      <c r="E212" s="160"/>
      <c r="F212" s="160"/>
      <c r="G212" s="160"/>
      <c r="H212" s="160"/>
      <c r="I212" s="101">
        <f>+I208</f>
        <v>0</v>
      </c>
    </row>
    <row r="213" spans="1:9" ht="23.25" customHeight="1" thickBot="1">
      <c r="A213" s="147" t="s">
        <v>143</v>
      </c>
      <c r="B213" s="148"/>
      <c r="C213" s="149"/>
      <c r="D213" s="149"/>
      <c r="E213" s="149"/>
      <c r="F213" s="149"/>
      <c r="G213" s="149"/>
      <c r="H213" s="149"/>
      <c r="I213" s="74">
        <f>SUM(I210:I212)</f>
        <v>0</v>
      </c>
    </row>
    <row r="214" spans="1:9" ht="23.25" customHeight="1" thickBot="1">
      <c r="A214" s="150" t="s">
        <v>145</v>
      </c>
      <c r="B214" s="150"/>
      <c r="C214" s="150"/>
      <c r="D214" s="150"/>
      <c r="E214" s="150"/>
      <c r="F214" s="150"/>
      <c r="G214" s="150"/>
      <c r="H214" s="150"/>
      <c r="I214" s="150"/>
    </row>
    <row r="215" spans="1:9" ht="23.25" customHeight="1">
      <c r="A215" s="151" t="s">
        <v>271</v>
      </c>
      <c r="B215" s="152"/>
      <c r="C215" s="153"/>
      <c r="D215" s="153"/>
      <c r="E215" s="153"/>
      <c r="F215" s="153"/>
      <c r="G215" s="153"/>
      <c r="H215" s="153"/>
      <c r="I215" s="102">
        <f>+I124+I210</f>
        <v>0</v>
      </c>
    </row>
    <row r="216" spans="1:9" ht="23.25" customHeight="1">
      <c r="A216" s="141" t="s">
        <v>272</v>
      </c>
      <c r="B216" s="142"/>
      <c r="C216" s="143"/>
      <c r="D216" s="143"/>
      <c r="E216" s="143"/>
      <c r="F216" s="143"/>
      <c r="G216" s="143"/>
      <c r="H216" s="143"/>
      <c r="I216" s="103">
        <f>+I125+I211</f>
        <v>0</v>
      </c>
    </row>
    <row r="217" spans="1:9" ht="23.25" customHeight="1">
      <c r="A217" s="141" t="s">
        <v>273</v>
      </c>
      <c r="B217" s="142"/>
      <c r="C217" s="143"/>
      <c r="D217" s="143"/>
      <c r="E217" s="143"/>
      <c r="F217" s="143"/>
      <c r="G217" s="143"/>
      <c r="H217" s="143"/>
      <c r="I217" s="103">
        <f>+I126+I212</f>
        <v>0</v>
      </c>
    </row>
    <row r="218" spans="1:9" ht="23.25" customHeight="1">
      <c r="A218" s="141" t="s">
        <v>205</v>
      </c>
      <c r="B218" s="142"/>
      <c r="C218" s="143"/>
      <c r="D218" s="143"/>
      <c r="E218" s="143"/>
      <c r="F218" s="143"/>
      <c r="G218" s="143"/>
      <c r="H218" s="143"/>
      <c r="I218" s="103">
        <f>+I127</f>
        <v>0</v>
      </c>
    </row>
    <row r="219" spans="1:9" ht="23.25" customHeight="1">
      <c r="A219" s="141" t="s">
        <v>147</v>
      </c>
      <c r="B219" s="142"/>
      <c r="C219" s="143"/>
      <c r="D219" s="143"/>
      <c r="E219" s="143"/>
      <c r="F219" s="143"/>
      <c r="G219" s="143"/>
      <c r="H219" s="143"/>
      <c r="I219" s="103">
        <f>SUM(I215:I218)</f>
        <v>0</v>
      </c>
    </row>
    <row r="220" spans="1:9" ht="23.25" customHeight="1">
      <c r="A220" s="141" t="s">
        <v>153</v>
      </c>
      <c r="B220" s="142"/>
      <c r="C220" s="143"/>
      <c r="D220" s="143"/>
      <c r="E220" s="143"/>
      <c r="F220" s="143"/>
      <c r="G220" s="143"/>
      <c r="H220" s="143"/>
      <c r="I220" s="103">
        <f>ROUND(I219*0.23,2)</f>
        <v>0</v>
      </c>
    </row>
    <row r="221" spans="1:9" ht="23.25" customHeight="1" thickBot="1">
      <c r="A221" s="144" t="s">
        <v>146</v>
      </c>
      <c r="B221" s="145"/>
      <c r="C221" s="146"/>
      <c r="D221" s="146"/>
      <c r="E221" s="146"/>
      <c r="F221" s="146"/>
      <c r="G221" s="146"/>
      <c r="H221" s="146"/>
      <c r="I221" s="104">
        <f>+I219+I220</f>
        <v>0</v>
      </c>
    </row>
  </sheetData>
  <mergeCells count="83">
    <mergeCell ref="E159:I159"/>
    <mergeCell ref="E166:I166"/>
    <mergeCell ref="E173:I173"/>
    <mergeCell ref="A142:H142"/>
    <mergeCell ref="A146:H146"/>
    <mergeCell ref="A153:H153"/>
    <mergeCell ref="A158:H158"/>
    <mergeCell ref="A165:H165"/>
    <mergeCell ref="A172:H172"/>
    <mergeCell ref="A182:H182"/>
    <mergeCell ref="A196:H196"/>
    <mergeCell ref="A219:H219"/>
    <mergeCell ref="A184:I184"/>
    <mergeCell ref="A218:H218"/>
    <mergeCell ref="A183:H183"/>
    <mergeCell ref="A220:H220"/>
    <mergeCell ref="A221:H221"/>
    <mergeCell ref="E185:I185"/>
    <mergeCell ref="E198:I198"/>
    <mergeCell ref="A213:H213"/>
    <mergeCell ref="A214:I214"/>
    <mergeCell ref="A215:H215"/>
    <mergeCell ref="A216:H216"/>
    <mergeCell ref="A217:H217"/>
    <mergeCell ref="A210:H210"/>
    <mergeCell ref="A209:I209"/>
    <mergeCell ref="A211:H211"/>
    <mergeCell ref="A212:H212"/>
    <mergeCell ref="A197:I197"/>
    <mergeCell ref="A208:H208"/>
    <mergeCell ref="A127:H127"/>
    <mergeCell ref="E154:I154"/>
    <mergeCell ref="E131:I131"/>
    <mergeCell ref="E135:I135"/>
    <mergeCell ref="E140:I140"/>
    <mergeCell ref="E143:I143"/>
    <mergeCell ref="E147:I147"/>
    <mergeCell ref="A128:H128"/>
    <mergeCell ref="A129:I129"/>
    <mergeCell ref="A130:I130"/>
    <mergeCell ref="E100:I100"/>
    <mergeCell ref="A98:H98"/>
    <mergeCell ref="E85:I85"/>
    <mergeCell ref="A125:H125"/>
    <mergeCell ref="A126:H126"/>
    <mergeCell ref="A1:I1"/>
    <mergeCell ref="E80:I80"/>
    <mergeCell ref="E76:I76"/>
    <mergeCell ref="E72:I72"/>
    <mergeCell ref="E63:I63"/>
    <mergeCell ref="E52:I52"/>
    <mergeCell ref="E42:I42"/>
    <mergeCell ref="E33:I33"/>
    <mergeCell ref="E29:I29"/>
    <mergeCell ref="E16:I16"/>
    <mergeCell ref="E11:I11"/>
    <mergeCell ref="A2:I2"/>
    <mergeCell ref="A3:I3"/>
    <mergeCell ref="A28:H28"/>
    <mergeCell ref="A32:H32"/>
    <mergeCell ref="E8:I8"/>
    <mergeCell ref="A62:H62"/>
    <mergeCell ref="A71:H71"/>
    <mergeCell ref="A75:H75"/>
    <mergeCell ref="A79:H79"/>
    <mergeCell ref="A41:H41"/>
    <mergeCell ref="A51:H51"/>
    <mergeCell ref="A178:H178"/>
    <mergeCell ref="E179:I179"/>
    <mergeCell ref="E6:I6"/>
    <mergeCell ref="E133:I133"/>
    <mergeCell ref="E176:I176"/>
    <mergeCell ref="A175:H175"/>
    <mergeCell ref="A123:I123"/>
    <mergeCell ref="A124:H124"/>
    <mergeCell ref="A114:I114"/>
    <mergeCell ref="E115:I115"/>
    <mergeCell ref="A122:H122"/>
    <mergeCell ref="A84:I84"/>
    <mergeCell ref="A83:H83"/>
    <mergeCell ref="A82:H82"/>
    <mergeCell ref="A99:I99"/>
    <mergeCell ref="A113:H113"/>
  </mergeCells>
  <pageMargins left="0.70866141732283472" right="0.39370078740157483" top="0.74803149606299213" bottom="0.74803149606299213" header="0.31496062992125984" footer="0.31496062992125984"/>
  <pageSetup paperSize="9" scale="96" fitToHeight="16" orientation="landscape" r:id="rId1"/>
  <headerFooter>
    <oddHeader>&amp;RZałacznik nr 6 do siwz</oddHeader>
    <oddFooter>&amp;RKosztorys ofertowy - strona  &amp;P z &amp;N</oddFooter>
  </headerFooter>
  <rowBreaks count="7" manualBreakCount="7">
    <brk id="41" max="16383" man="1"/>
    <brk id="75" max="8" man="1"/>
    <brk id="122" max="8" man="1"/>
    <brk id="128" max="8" man="1"/>
    <brk id="165" max="8" man="1"/>
    <brk id="188" max="8" man="1"/>
    <brk id="21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TER - edytowalny</vt:lpstr>
      <vt:lpstr>'TER - edytowalny'!Obszar_wydruku</vt:lpstr>
      <vt:lpstr>'TER - edytowalny'!Tytuły_wydruku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 Bloch</dc:creator>
  <cp:lastModifiedBy>install</cp:lastModifiedBy>
  <cp:lastPrinted>2018-06-15T09:16:09Z</cp:lastPrinted>
  <dcterms:created xsi:type="dcterms:W3CDTF">2016-09-28T11:40:28Z</dcterms:created>
  <dcterms:modified xsi:type="dcterms:W3CDTF">2018-06-15T09:20:29Z</dcterms:modified>
</cp:coreProperties>
</file>